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sdrubal\EU\ECFIN\Activity\Studies\Tenders\Market failures\JRC\submit\European Economy\"/>
    </mc:Choice>
  </mc:AlternateContent>
  <bookViews>
    <workbookView xWindow="0" yWindow="0" windowWidth="19200" windowHeight="6470" tabRatio="672"/>
  </bookViews>
  <sheets>
    <sheet name="Methodology" sheetId="17" r:id="rId1"/>
    <sheet name="Calculator" sheetId="14" r:id="rId2"/>
    <sheet name="NACE 2 cross country" sheetId="16" state="hidden" r:id="rId3"/>
    <sheet name="xxx" sheetId="15" state="hidden" r:id="rId4"/>
    <sheet name="PROVA" sheetId="13" state="hidden" r:id="rId5"/>
    <sheet name="NACE2_small" sheetId="10" state="hidden" r:id="rId6"/>
    <sheet name="NACE2_large" sheetId="11" state="hidden" r:id="rId7"/>
    <sheet name="NACE3" sheetId="12" state="hidden" r:id="rId8"/>
    <sheet name="Target and Control SubSect" sheetId="1" state="hidden" r:id="rId9"/>
    <sheet name="RBI Target and Control SubSect" sheetId="2" state="hidden" r:id="rId10"/>
    <sheet name="Details sector under analysis" sheetId="3" state="hidden" r:id="rId11"/>
    <sheet name="Cross country" sheetId="4" state="hidden" r:id="rId12"/>
    <sheet name="RBI cross country" sheetId="5" state="hidden" r:id="rId13"/>
    <sheet name="Kaplan Zingales" sheetId="6" state="hidden" r:id="rId14"/>
    <sheet name="Whited-Wu" sheetId="7" state="hidden" r:id="rId15"/>
    <sheet name="Hadlock Pierce" sheetId="8" state="hidden" r:id="rId16"/>
    <sheet name="comparison fin_const" sheetId="9" state="hidden" r:id="rId17"/>
  </sheets>
  <definedNames>
    <definedName name="_Hlk16199385" localSheetId="8">'Target and Control SubSect'!$A$8</definedName>
    <definedName name="_Hlk16200514" localSheetId="9">'RBI Target and Control SubSect'!$A$6</definedName>
    <definedName name="_Hlk16201226" localSheetId="9">'RBI Target and Control SubSect'!$A$4</definedName>
    <definedName name="_Hlk16202734" localSheetId="8">'Target and Control SubSect'!$A$6</definedName>
    <definedName name="cross">#REF!</definedName>
    <definedName name="def">#REF!</definedName>
    <definedName name="DEFINITION" localSheetId="0">#REF!</definedName>
    <definedName name="DEFINITION">xxx!$A$9:$A$11</definedName>
    <definedName name="NACE_2">xxx!$D$9:$D$95</definedName>
    <definedName name="NACE_3">xxx!$C$9:$C$95</definedName>
    <definedName name="sub">#REF!</definedName>
    <definedName name="Subsector">xxx!$E$9:$E$95</definedName>
    <definedName name="title1">xxx!$E$2:$I$2</definedName>
    <definedName name="title2">xxx!$E$3:$I$3</definedName>
    <definedName name="title3">xxx!$E$4:$I$4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4" l="1"/>
  <c r="I12" i="14"/>
  <c r="H13" i="14"/>
  <c r="H12" i="14"/>
  <c r="G13" i="14"/>
  <c r="G12" i="14"/>
  <c r="D13" i="14"/>
  <c r="D12" i="14"/>
  <c r="C13" i="14"/>
  <c r="C12" i="14"/>
  <c r="B13" i="14"/>
  <c r="B12" i="14"/>
  <c r="G6" i="14" l="1"/>
  <c r="K18" i="14"/>
  <c r="K17" i="14"/>
  <c r="K16" i="14"/>
  <c r="K15" i="14"/>
  <c r="K14" i="14"/>
  <c r="J18" i="14"/>
  <c r="J17" i="14"/>
  <c r="J16" i="14"/>
  <c r="J14" i="14"/>
  <c r="J15" i="14"/>
  <c r="I18" i="14"/>
  <c r="I17" i="14"/>
  <c r="I16" i="14"/>
  <c r="I15" i="14"/>
  <c r="I14" i="14"/>
  <c r="H18" i="14"/>
  <c r="H17" i="14"/>
  <c r="H16" i="14"/>
  <c r="H15" i="14"/>
  <c r="H14" i="14"/>
  <c r="G18" i="14"/>
  <c r="G17" i="14"/>
  <c r="G16" i="14"/>
  <c r="G15" i="14"/>
  <c r="G14" i="14"/>
  <c r="K13" i="14"/>
  <c r="J13" i="14"/>
  <c r="K12" i="14"/>
  <c r="J12" i="14"/>
  <c r="F13" i="14" l="1"/>
  <c r="F12" i="14"/>
  <c r="E12" i="14"/>
  <c r="E13" i="14"/>
  <c r="F18" i="14"/>
  <c r="F17" i="14"/>
  <c r="F16" i="14"/>
  <c r="F15" i="14"/>
  <c r="F14" i="14"/>
  <c r="E18" i="14"/>
  <c r="E17" i="14"/>
  <c r="E16" i="14"/>
  <c r="E15" i="14"/>
  <c r="E14" i="14"/>
  <c r="D18" i="14"/>
  <c r="D17" i="14"/>
  <c r="D16" i="14"/>
  <c r="D15" i="14"/>
  <c r="D14" i="14"/>
  <c r="C18" i="14"/>
  <c r="C17" i="14"/>
  <c r="C16" i="14"/>
  <c r="C15" i="14"/>
  <c r="C14" i="14"/>
  <c r="B18" i="14"/>
  <c r="B17" i="14"/>
  <c r="B16" i="14"/>
  <c r="B15" i="14"/>
  <c r="B14" i="14"/>
  <c r="B11" i="14" l="1"/>
  <c r="C11" i="14"/>
  <c r="D11" i="14"/>
  <c r="AP7" i="10" l="1"/>
  <c r="AQ7" i="10"/>
  <c r="AR7" i="10"/>
  <c r="B10" i="13" l="1"/>
  <c r="J4" i="10"/>
  <c r="AS7" i="10"/>
  <c r="AT7" i="10"/>
  <c r="AU7" i="10"/>
  <c r="AV7" i="10"/>
  <c r="AQ6" i="10"/>
  <c r="AR6" i="10"/>
  <c r="AS6" i="10"/>
  <c r="AT6" i="10"/>
  <c r="AU6" i="10"/>
  <c r="AV6" i="10"/>
  <c r="AP6" i="10"/>
  <c r="K11" i="14"/>
  <c r="J11" i="14"/>
  <c r="G11" i="14"/>
  <c r="I11" i="14"/>
  <c r="H11" i="14"/>
  <c r="F11" i="14"/>
  <c r="E11" i="14"/>
  <c r="B16" i="13" l="1"/>
  <c r="B15" i="13"/>
  <c r="B14" i="13"/>
  <c r="B13" i="13"/>
  <c r="B12" i="13"/>
  <c r="B11" i="13"/>
  <c r="C16" i="13"/>
  <c r="C15" i="13"/>
  <c r="C14" i="13"/>
  <c r="C13" i="13"/>
  <c r="C12" i="13"/>
  <c r="C11" i="13"/>
  <c r="C10" i="13"/>
  <c r="C6" i="13"/>
  <c r="B6" i="13"/>
  <c r="C5" i="13"/>
  <c r="B5" i="13"/>
</calcChain>
</file>

<file path=xl/comments1.xml><?xml version="1.0" encoding="utf-8"?>
<comments xmlns="http://schemas.openxmlformats.org/spreadsheetml/2006/main">
  <authors>
    <author>MIGLIORE Francesco (ECFIN)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MIGLIORE Francesco (ECFIN):</t>
        </r>
        <r>
          <rPr>
            <sz val="9"/>
            <color indexed="81"/>
            <rFont val="Tahoma"/>
            <family val="2"/>
          </rPr>
          <t xml:space="preserve">
sector nace 3 dig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MIGLIORE Francesco (ECFIN):</t>
        </r>
        <r>
          <rPr>
            <sz val="9"/>
            <color indexed="81"/>
            <rFont val="Tahoma"/>
            <family val="2"/>
          </rPr>
          <t xml:space="preserve">
smaller firms / larger firms
nel paper weighted unweighted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MIGLIORE Francesco (ECFIN):</t>
        </r>
        <r>
          <rPr>
            <sz val="9"/>
            <color indexed="81"/>
            <rFont val="Tahoma"/>
            <family val="2"/>
          </rPr>
          <t xml:space="preserve">
sector nace 2 dig</t>
        </r>
      </text>
    </comment>
  </commentList>
</comments>
</file>

<file path=xl/comments2.xml><?xml version="1.0" encoding="utf-8"?>
<comments xmlns="http://schemas.openxmlformats.org/spreadsheetml/2006/main">
  <authors>
    <author>PAONE Alice (ECFIN)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4?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34?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40?
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44?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48?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54?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57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67?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76?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83?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</rPr>
          <t>PAONE Alice (ECFIN):</t>
        </r>
        <r>
          <rPr>
            <sz val="9"/>
            <color indexed="81"/>
            <rFont val="Tahoma"/>
            <family val="2"/>
          </rPr>
          <t xml:space="preserve">
89?</t>
        </r>
      </text>
    </comment>
  </commentList>
</comments>
</file>

<file path=xl/sharedStrings.xml><?xml version="1.0" encoding="utf-8"?>
<sst xmlns="http://schemas.openxmlformats.org/spreadsheetml/2006/main" count="2136" uniqueCount="564">
  <si>
    <t>Number of firms</t>
  </si>
  <si>
    <t>Simple average</t>
  </si>
  <si>
    <t>Weighted average</t>
  </si>
  <si>
    <t>Broad</t>
  </si>
  <si>
    <t>Target</t>
  </si>
  <si>
    <t>Narrow</t>
  </si>
  <si>
    <t>Agricultural SMEs</t>
  </si>
  <si>
    <t>0.241</t>
  </si>
  <si>
    <t>0.228</t>
  </si>
  <si>
    <t>0.148</t>
  </si>
  <si>
    <t>Defence Activities</t>
  </si>
  <si>
    <t>0.200</t>
  </si>
  <si>
    <t>0.118</t>
  </si>
  <si>
    <t>Employment Agencies</t>
  </si>
  <si>
    <t>0.237</t>
  </si>
  <si>
    <t>0.201</t>
  </si>
  <si>
    <t>0.091</t>
  </si>
  <si>
    <t>0.080</t>
  </si>
  <si>
    <t>Extra-Urban Transport</t>
  </si>
  <si>
    <t>0.157</t>
  </si>
  <si>
    <t>0.123</t>
  </si>
  <si>
    <t>Human Health</t>
  </si>
  <si>
    <t>0.245</t>
  </si>
  <si>
    <t>Marine Fishing</t>
  </si>
  <si>
    <t>0.244</t>
  </si>
  <si>
    <t>0.158</t>
  </si>
  <si>
    <t>0.078</t>
  </si>
  <si>
    <t>Residential Care</t>
  </si>
  <si>
    <t>0.220</t>
  </si>
  <si>
    <t>0.163</t>
  </si>
  <si>
    <t>Social Work</t>
  </si>
  <si>
    <t>0.212</t>
  </si>
  <si>
    <t>0.093</t>
  </si>
  <si>
    <t>Urban Regeneration</t>
  </si>
  <si>
    <t>0.209</t>
  </si>
  <si>
    <t>0.101</t>
  </si>
  <si>
    <t>0.127</t>
  </si>
  <si>
    <t>Vocational/Adult Training</t>
  </si>
  <si>
    <t>0.233</t>
  </si>
  <si>
    <t>0.131</t>
  </si>
  <si>
    <t>0.067</t>
  </si>
  <si>
    <t>0.053</t>
  </si>
  <si>
    <t>0.022</t>
  </si>
  <si>
    <t>0.055</t>
  </si>
  <si>
    <t>0.041</t>
  </si>
  <si>
    <t>0.012</t>
  </si>
  <si>
    <t>1,802,518</t>
  </si>
  <si>
    <t>0.045</t>
  </si>
  <si>
    <t>0.040</t>
  </si>
  <si>
    <t>0.044</t>
  </si>
  <si>
    <t>0.048</t>
  </si>
  <si>
    <t>0.061</t>
  </si>
  <si>
    <t>0.038</t>
  </si>
  <si>
    <t>1,222,553</t>
  </si>
  <si>
    <t>0.047</t>
  </si>
  <si>
    <t>0.063</t>
  </si>
  <si>
    <t>0.013</t>
  </si>
  <si>
    <t>0.029</t>
  </si>
  <si>
    <t>0.035</t>
  </si>
  <si>
    <t>0.032</t>
  </si>
  <si>
    <t>0.043</t>
  </si>
  <si>
    <t>0.008</t>
  </si>
  <si>
    <t>0.017</t>
  </si>
  <si>
    <t>0.058</t>
  </si>
  <si>
    <t>0.060</t>
  </si>
  <si>
    <t>0.083</t>
  </si>
  <si>
    <t>0.046</t>
  </si>
  <si>
    <t>0.028</t>
  </si>
  <si>
    <t>0.042</t>
  </si>
  <si>
    <t>1,094,536</t>
  </si>
  <si>
    <t>0.049</t>
  </si>
  <si>
    <t>0.026</t>
  </si>
  <si>
    <t>0.065</t>
  </si>
  <si>
    <t>0.039</t>
  </si>
  <si>
    <t>0.020</t>
  </si>
  <si>
    <t>0.007</t>
  </si>
  <si>
    <t>0.069</t>
  </si>
  <si>
    <t>0.111</t>
  </si>
  <si>
    <t>1,197,824</t>
  </si>
  <si>
    <t>0.018</t>
  </si>
  <si>
    <t>0.030</t>
  </si>
  <si>
    <t>NACE</t>
  </si>
  <si>
    <t>2- digit</t>
  </si>
  <si>
    <t>Sector Name</t>
  </si>
  <si>
    <t>Financial constraint</t>
  </si>
  <si>
    <t>Capital intensity</t>
  </si>
  <si>
    <t>Productivity (log)</t>
  </si>
  <si>
    <t>Innovativeness</t>
  </si>
  <si>
    <t>(quintile)</t>
  </si>
  <si>
    <t>(EU average 100)</t>
  </si>
  <si>
    <t>Agriculture</t>
  </si>
  <si>
    <t>3.5</t>
  </si>
  <si>
    <t>N/A</t>
  </si>
  <si>
    <t>Forestry</t>
  </si>
  <si>
    <t>Fishing</t>
  </si>
  <si>
    <t>4.5</t>
  </si>
  <si>
    <t>Mining</t>
  </si>
  <si>
    <t>Nat. Gas</t>
  </si>
  <si>
    <t>Mine Metal</t>
  </si>
  <si>
    <t>Mine Other</t>
  </si>
  <si>
    <t>Mine Service</t>
  </si>
  <si>
    <t>Man. Food</t>
  </si>
  <si>
    <t>Man. Beverages</t>
  </si>
  <si>
    <t>Man. Tobacco</t>
  </si>
  <si>
    <t>Man. Textile</t>
  </si>
  <si>
    <t>2.5</t>
  </si>
  <si>
    <t>Man. Apparel</t>
  </si>
  <si>
    <t>Man. Leather</t>
  </si>
  <si>
    <t>1.5</t>
  </si>
  <si>
    <t>Man. Wood</t>
  </si>
  <si>
    <t>Man. Paper</t>
  </si>
  <si>
    <t>Man. Media</t>
  </si>
  <si>
    <t>Man. Coke</t>
  </si>
  <si>
    <t>Man. Chem.</t>
  </si>
  <si>
    <t>Man. Pharma</t>
  </si>
  <si>
    <t>Man. Rubber</t>
  </si>
  <si>
    <t>Man. Mineral</t>
  </si>
  <si>
    <t>Man. Metal</t>
  </si>
  <si>
    <t>Man. Fabricated</t>
  </si>
  <si>
    <t>Man. Computer</t>
  </si>
  <si>
    <t>Man. Electr.</t>
  </si>
  <si>
    <t>Man. Machinery</t>
  </si>
  <si>
    <t>Man. Motor</t>
  </si>
  <si>
    <t>Man. Transport</t>
  </si>
  <si>
    <t>Man. Furniture</t>
  </si>
  <si>
    <t>Man. Other</t>
  </si>
  <si>
    <t>Repair</t>
  </si>
  <si>
    <t>Electricity</t>
  </si>
  <si>
    <t>Water Treatment</t>
  </si>
  <si>
    <t>Sewerage</t>
  </si>
  <si>
    <t>Waste</t>
  </si>
  <si>
    <t>Remediation</t>
  </si>
  <si>
    <t>Construction</t>
  </si>
  <si>
    <t>Civil Eng.</t>
  </si>
  <si>
    <t>Spec. Constr.</t>
  </si>
  <si>
    <t>Wholesale-Retail</t>
  </si>
  <si>
    <t>Wholesale</t>
  </si>
  <si>
    <t>Retail</t>
  </si>
  <si>
    <t>Transport</t>
  </si>
  <si>
    <t>Transport Water</t>
  </si>
  <si>
    <t>Transport Air</t>
  </si>
  <si>
    <t>Warehousing</t>
  </si>
  <si>
    <t>Postal</t>
  </si>
  <si>
    <t>Accommodation</t>
  </si>
  <si>
    <t>Food service</t>
  </si>
  <si>
    <t>Publish.</t>
  </si>
  <si>
    <t>Video, TV.</t>
  </si>
  <si>
    <t>Broadcasting</t>
  </si>
  <si>
    <t>Telecom.</t>
  </si>
  <si>
    <t>Computer Prog.</t>
  </si>
  <si>
    <t>Information</t>
  </si>
  <si>
    <t>Financial services</t>
  </si>
  <si>
    <t>Insurance</t>
  </si>
  <si>
    <t>Aux. fin. services</t>
  </si>
  <si>
    <t>Real Estate</t>
  </si>
  <si>
    <t>Legal</t>
  </si>
  <si>
    <t>Head offices</t>
  </si>
  <si>
    <t>Architecture</t>
  </si>
  <si>
    <t>Research</t>
  </si>
  <si>
    <t>Advertising</t>
  </si>
  <si>
    <t>Oth. Professional</t>
  </si>
  <si>
    <t>Veterinary</t>
  </si>
  <si>
    <t>Rental</t>
  </si>
  <si>
    <t>Employment</t>
  </si>
  <si>
    <t>Travel</t>
  </si>
  <si>
    <t>Security</t>
  </si>
  <si>
    <t>Landscaping</t>
  </si>
  <si>
    <t>Administrative</t>
  </si>
  <si>
    <t>Public admin.</t>
  </si>
  <si>
    <t>Education</t>
  </si>
  <si>
    <t>Human health</t>
  </si>
  <si>
    <t>Residential care</t>
  </si>
  <si>
    <t>Social work</t>
  </si>
  <si>
    <t>Creative, Art.</t>
  </si>
  <si>
    <t>Libraries</t>
  </si>
  <si>
    <t>Gambling</t>
  </si>
  <si>
    <t>Sports</t>
  </si>
  <si>
    <t>Membership</t>
  </si>
  <si>
    <t>Pers. Service.</t>
  </si>
  <si>
    <t>Househ. employers</t>
  </si>
  <si>
    <t>Undiff. Goods</t>
  </si>
  <si>
    <t>Extraterritorial</t>
  </si>
  <si>
    <t>0.265</t>
  </si>
  <si>
    <t>0.112</t>
  </si>
  <si>
    <t>0.116</t>
  </si>
  <si>
    <t>0.248</t>
  </si>
  <si>
    <t>0.279</t>
  </si>
  <si>
    <t>0.015</t>
  </si>
  <si>
    <t>0.031</t>
  </si>
  <si>
    <t>0.062</t>
  </si>
  <si>
    <t>0.077</t>
  </si>
  <si>
    <t>0.070</t>
  </si>
  <si>
    <t>0.034</t>
  </si>
  <si>
    <t>0.057</t>
  </si>
  <si>
    <t>0.064</t>
  </si>
  <si>
    <t>0.036</t>
  </si>
  <si>
    <t>0.081</t>
  </si>
  <si>
    <t>0.072</t>
  </si>
  <si>
    <t>0.021</t>
  </si>
  <si>
    <t>0.052</t>
  </si>
  <si>
    <t>0.023</t>
  </si>
  <si>
    <t>0.050</t>
  </si>
  <si>
    <t>0.051</t>
  </si>
  <si>
    <t>Number of Firms</t>
  </si>
  <si>
    <t xml:space="preserve"> </t>
  </si>
  <si>
    <t>0.523</t>
  </si>
  <si>
    <t>0.529</t>
  </si>
  <si>
    <t>0.350</t>
  </si>
  <si>
    <t>0.410</t>
  </si>
  <si>
    <t>0.446</t>
  </si>
  <si>
    <t>1,397,036</t>
  </si>
  <si>
    <t>0.467</t>
  </si>
  <si>
    <t>0.468</t>
  </si>
  <si>
    <t>0.441</t>
  </si>
  <si>
    <t>0.351</t>
  </si>
  <si>
    <t>0.463</t>
  </si>
  <si>
    <t>0.583</t>
  </si>
  <si>
    <t>0.444</t>
  </si>
  <si>
    <t>0.413</t>
  </si>
  <si>
    <t>0.469</t>
  </si>
  <si>
    <t>0.305</t>
  </si>
  <si>
    <t>0.302</t>
  </si>
  <si>
    <t>0.486</t>
  </si>
  <si>
    <t>0.488</t>
  </si>
  <si>
    <t>0.490</t>
  </si>
  <si>
    <t>0.516</t>
  </si>
  <si>
    <t>0.420</t>
  </si>
  <si>
    <t>0.489</t>
  </si>
  <si>
    <t>0.527</t>
  </si>
  <si>
    <t>0.544</t>
  </si>
  <si>
    <t>0.483</t>
  </si>
  <si>
    <t>0.390</t>
  </si>
  <si>
    <t>0.428</t>
  </si>
  <si>
    <t>0.278</t>
  </si>
  <si>
    <t>0.447</t>
  </si>
  <si>
    <t>0.399</t>
  </si>
  <si>
    <t>0.480</t>
  </si>
  <si>
    <t>0.298</t>
  </si>
  <si>
    <t>0.333</t>
  </si>
  <si>
    <t>0.528</t>
  </si>
  <si>
    <t>0.445</t>
  </si>
  <si>
    <t>0.312</t>
  </si>
  <si>
    <t>0.542</t>
  </si>
  <si>
    <t>0.591</t>
  </si>
  <si>
    <t>0.352</t>
  </si>
  <si>
    <t>0.458</t>
  </si>
  <si>
    <t>0.462</t>
  </si>
  <si>
    <t>0.431</t>
  </si>
  <si>
    <t>0.497</t>
  </si>
  <si>
    <t>0.295</t>
  </si>
  <si>
    <t>0.354</t>
  </si>
  <si>
    <t>0.508</t>
  </si>
  <si>
    <t>0.499</t>
  </si>
  <si>
    <t>0.453</t>
  </si>
  <si>
    <t>0.342</t>
  </si>
  <si>
    <t>0.414</t>
  </si>
  <si>
    <t>1,803,178</t>
  </si>
  <si>
    <t>0.509</t>
  </si>
  <si>
    <t>0.484</t>
  </si>
  <si>
    <t>0.494</t>
  </si>
  <si>
    <t>0.329</t>
  </si>
  <si>
    <t>0.395</t>
  </si>
  <si>
    <t>0.335</t>
  </si>
  <si>
    <t>1,217,106</t>
  </si>
  <si>
    <t>0.513</t>
  </si>
  <si>
    <t>0.506</t>
  </si>
  <si>
    <t>0.510</t>
  </si>
  <si>
    <t>0.308</t>
  </si>
  <si>
    <t>0.274</t>
  </si>
  <si>
    <t>0.511</t>
  </si>
  <si>
    <t>0.381</t>
  </si>
  <si>
    <t>0.293</t>
  </si>
  <si>
    <t>0.388</t>
  </si>
  <si>
    <t>0.502</t>
  </si>
  <si>
    <t>0.504</t>
  </si>
  <si>
    <t>0.273</t>
  </si>
  <si>
    <t>1,089,872</t>
  </si>
  <si>
    <t>0.514</t>
  </si>
  <si>
    <t>0.276</t>
  </si>
  <si>
    <t>0.364</t>
  </si>
  <si>
    <t>0.285</t>
  </si>
  <si>
    <t>0.493</t>
  </si>
  <si>
    <t>0.338</t>
  </si>
  <si>
    <t>0.190</t>
  </si>
  <si>
    <t>0.507</t>
  </si>
  <si>
    <t>0.314</t>
  </si>
  <si>
    <t>0.374</t>
  </si>
  <si>
    <t>0.328</t>
  </si>
  <si>
    <t>1,192,541</t>
  </si>
  <si>
    <t>0.519</t>
  </si>
  <si>
    <t>0.520</t>
  </si>
  <si>
    <t>0.303</t>
  </si>
  <si>
    <t>0.385</t>
  </si>
  <si>
    <t>0.068</t>
  </si>
  <si>
    <t>0.301</t>
  </si>
  <si>
    <t>0.429</t>
  </si>
  <si>
    <t>0.576</t>
  </si>
  <si>
    <t>2,986,343</t>
  </si>
  <si>
    <t>0.130</t>
  </si>
  <si>
    <t>0.679</t>
  </si>
  <si>
    <t>0.783</t>
  </si>
  <si>
    <t>0.887</t>
  </si>
  <si>
    <t>2,149,475</t>
  </si>
  <si>
    <t>0.722</t>
  </si>
  <si>
    <t>0.682</t>
  </si>
  <si>
    <t>0.056</t>
  </si>
  <si>
    <t>0.719</t>
  </si>
  <si>
    <t>0.836</t>
  </si>
  <si>
    <t>0.616</t>
  </si>
  <si>
    <t>0.300</t>
  </si>
  <si>
    <t>1,959,079</t>
  </si>
  <si>
    <t>0.059</t>
  </si>
  <si>
    <t>0.736</t>
  </si>
  <si>
    <t>0.708</t>
  </si>
  <si>
    <t>0.324</t>
  </si>
  <si>
    <t>0.524</t>
  </si>
  <si>
    <t>1,086,522</t>
  </si>
  <si>
    <t>0.079</t>
  </si>
  <si>
    <t>0.396</t>
  </si>
  <si>
    <t>0.430</t>
  </si>
  <si>
    <t>Vocational /Adult Training</t>
  </si>
  <si>
    <t>2,127,609</t>
  </si>
  <si>
    <t>0.239</t>
  </si>
  <si>
    <t>BBI</t>
  </si>
  <si>
    <t>RBI</t>
  </si>
  <si>
    <t>KZ</t>
  </si>
  <si>
    <t>WW</t>
  </si>
  <si>
    <t>HP</t>
  </si>
  <si>
    <t>FC Score</t>
  </si>
  <si>
    <t>Smaller</t>
  </si>
  <si>
    <t>Larger</t>
  </si>
  <si>
    <t>RBI &amp; BBI</t>
  </si>
  <si>
    <t>5 indices</t>
  </si>
  <si>
    <t>Sector</t>
  </si>
  <si>
    <t>Abbr.</t>
  </si>
  <si>
    <t>Mean</t>
  </si>
  <si>
    <t>Quintile</t>
  </si>
  <si>
    <t>BBI-RBI</t>
  </si>
  <si>
    <t>Mean Quintile</t>
  </si>
  <si>
    <t>Extraterritorrial</t>
  </si>
  <si>
    <t>Mean Quintile BBI-RBI</t>
  </si>
  <si>
    <t>NACE 3</t>
  </si>
  <si>
    <t>NACE 3 text description</t>
  </si>
  <si>
    <t>Ranking</t>
  </si>
  <si>
    <t>B-05.1</t>
  </si>
  <si>
    <t>Mining of hard coal</t>
  </si>
  <si>
    <t>B-05.2</t>
  </si>
  <si>
    <t>Mining of lignite</t>
  </si>
  <si>
    <t>B-06.1</t>
  </si>
  <si>
    <t>Extraction of crude petroleum</t>
  </si>
  <si>
    <t>B-06.2</t>
  </si>
  <si>
    <t>Extraction of natural gas</t>
  </si>
  <si>
    <t>B-07.1</t>
  </si>
  <si>
    <t>Mining of iron ores</t>
  </si>
  <si>
    <t>B-07.2</t>
  </si>
  <si>
    <t>Mining of non-ferrous metal ores</t>
  </si>
  <si>
    <t>B-09.1</t>
  </si>
  <si>
    <t>Support activities for petroleum and natural gas extraction</t>
  </si>
  <si>
    <t>B-09.9</t>
  </si>
  <si>
    <t>Support activities for other mining and quarrying</t>
  </si>
  <si>
    <t>C-19.1</t>
  </si>
  <si>
    <t>Manufacture of coke oven products</t>
  </si>
  <si>
    <t>C-19.2</t>
  </si>
  <si>
    <t>Manufacture of refined petroleum products</t>
  </si>
  <si>
    <t>C-20.1</t>
  </si>
  <si>
    <t>Manufacture of basic chemicals, fertilisers and nitrogen compounds, plastics and synthetic rubber in primary forms</t>
  </si>
  <si>
    <t>C-20.2</t>
  </si>
  <si>
    <t>Manufacture of pesticides and other agrochemical products</t>
  </si>
  <si>
    <t>C-20.3</t>
  </si>
  <si>
    <t>Manufacture of paints, varnishes and similar coatings, printing ink and mastics</t>
  </si>
  <si>
    <t>C-20.4</t>
  </si>
  <si>
    <t>Manufacture of soap and detergents, cleaning and polishing preparations, perfumes and toilet preparations</t>
  </si>
  <si>
    <t>C-20.5</t>
  </si>
  <si>
    <t>Manufacture of other chemical products</t>
  </si>
  <si>
    <t>C-20.6</t>
  </si>
  <si>
    <t>Manufacture of man-made fibres</t>
  </si>
  <si>
    <t>C-30.1</t>
  </si>
  <si>
    <t>Building of ships and boats</t>
  </si>
  <si>
    <t>C-30.2</t>
  </si>
  <si>
    <t>Manufacture of railway locomotives and rolling stock</t>
  </si>
  <si>
    <t>C-30.3</t>
  </si>
  <si>
    <t>Manufacture of air and spacecraft and related machinery</t>
  </si>
  <si>
    <t>C-30.4</t>
  </si>
  <si>
    <t>Manufacture of military fighting vehicles</t>
  </si>
  <si>
    <t>C-30.9</t>
  </si>
  <si>
    <t>Manufacture of transport equipment n.e.c.</t>
  </si>
  <si>
    <t>E-38.1</t>
  </si>
  <si>
    <t>Waste collection</t>
  </si>
  <si>
    <t>E-38.2</t>
  </si>
  <si>
    <t>Waste treatment and disposal</t>
  </si>
  <si>
    <t>E-38.3</t>
  </si>
  <si>
    <t>Materials recovery</t>
  </si>
  <si>
    <t>H-50.1</t>
  </si>
  <si>
    <t>Sea and coastal passenger water transport</t>
  </si>
  <si>
    <t>H-50.2</t>
  </si>
  <si>
    <t>Sea and coastal freight water transport</t>
  </si>
  <si>
    <t>H-50.3</t>
  </si>
  <si>
    <t>Inland passenger water transport</t>
  </si>
  <si>
    <t>H-50.4</t>
  </si>
  <si>
    <t>Inland freight water transport</t>
  </si>
  <si>
    <t>I-55.1</t>
  </si>
  <si>
    <t>Hotels and similar accommodation</t>
  </si>
  <si>
    <t>I-55.2</t>
  </si>
  <si>
    <t>Holiday and other short-stay accommodation</t>
  </si>
  <si>
    <t>I-55.3</t>
  </si>
  <si>
    <t>Camping grounds, recreational vehicle parks and trailer parks</t>
  </si>
  <si>
    <t>I-55.9</t>
  </si>
  <si>
    <t>Other accommodation</t>
  </si>
  <si>
    <t>J-60.1</t>
  </si>
  <si>
    <t>Radio broadcasting</t>
  </si>
  <si>
    <t>J-60.2</t>
  </si>
  <si>
    <t>Television programming and broadcasting activities</t>
  </si>
  <si>
    <t>M-72.1</t>
  </si>
  <si>
    <t>Research and experimental development on natural sciences and engineering</t>
  </si>
  <si>
    <t>M-72.2</t>
  </si>
  <si>
    <t>Research and experimental development on social sciences and humanities</t>
  </si>
  <si>
    <t>O-84.1</t>
  </si>
  <si>
    <t>Administration of the State and the economic and social policy of the community</t>
  </si>
  <si>
    <t>O-84.2</t>
  </si>
  <si>
    <t>Provision of services to the community as a whole</t>
  </si>
  <si>
    <t>O-84.3</t>
  </si>
  <si>
    <t>Compulsory social security activities</t>
  </si>
  <si>
    <t>R-91.0</t>
  </si>
  <si>
    <t>Libraries, archives, museums and other cultural activities</t>
  </si>
  <si>
    <t>R-92.0</t>
  </si>
  <si>
    <t>Gambling and betting activities</t>
  </si>
  <si>
    <t>R-93.1</t>
  </si>
  <si>
    <t>Sports activities</t>
  </si>
  <si>
    <t>R-93.2</t>
  </si>
  <si>
    <t>Amusement and recreation activities</t>
  </si>
  <si>
    <t>S-94.1</t>
  </si>
  <si>
    <t>Activities of business, employers and professional membership organisations</t>
  </si>
  <si>
    <t>S-94.2</t>
  </si>
  <si>
    <t>Activities of trade unions</t>
  </si>
  <si>
    <t>S-94.9</t>
  </si>
  <si>
    <t>Activities of other membership organisations</t>
  </si>
  <si>
    <t>Small</t>
  </si>
  <si>
    <t>Large</t>
  </si>
  <si>
    <t>NACE 2</t>
  </si>
  <si>
    <t>Mean Quintile 5 Indicators</t>
  </si>
  <si>
    <t>Weighted</t>
  </si>
  <si>
    <t>Unweighted</t>
  </si>
  <si>
    <t>Select the sector you are interested in (red cell)</t>
  </si>
  <si>
    <t>Subsector</t>
  </si>
  <si>
    <t>top 10%</t>
  </si>
  <si>
    <t>DEFINITION</t>
  </si>
  <si>
    <t>-</t>
  </si>
  <si>
    <t>Choose data aggregation</t>
  </si>
  <si>
    <t>EU</t>
  </si>
  <si>
    <t>Cross-country</t>
  </si>
  <si>
    <t>Median</t>
  </si>
  <si>
    <t>mean</t>
  </si>
  <si>
    <t>median</t>
  </si>
  <si>
    <t>top25%</t>
  </si>
  <si>
    <t>Mean Quint</t>
  </si>
  <si>
    <t>Mean Q 5 indicators</t>
  </si>
  <si>
    <t>BBI MEAN</t>
  </si>
  <si>
    <t>BBI MEDIAN</t>
  </si>
  <si>
    <t>RBI MEAN</t>
  </si>
  <si>
    <t>RBI MEDIAN</t>
  </si>
  <si>
    <t>MQ MEAN</t>
  </si>
  <si>
    <t>MQ MEDIAN</t>
  </si>
  <si>
    <t>KZ MEAN</t>
  </si>
  <si>
    <t>KZ MEDIAN</t>
  </si>
  <si>
    <t>WW MEAN</t>
  </si>
  <si>
    <t>WW MEDIAN</t>
  </si>
  <si>
    <t>HP MEAN</t>
  </si>
  <si>
    <t>HP MEDIAN</t>
  </si>
  <si>
    <t>mean q5 mean</t>
  </si>
  <si>
    <t>media q5</t>
  </si>
  <si>
    <t>KAPLAN</t>
  </si>
  <si>
    <t>WHITED WU</t>
  </si>
  <si>
    <t>HADLOCK</t>
  </si>
  <si>
    <t>kap</t>
  </si>
  <si>
    <t>HAD</t>
  </si>
  <si>
    <t>Abbr</t>
  </si>
  <si>
    <t>Abbr,</t>
  </si>
  <si>
    <t>mean small</t>
  </si>
  <si>
    <t>mean large</t>
  </si>
  <si>
    <t>media small</t>
  </si>
  <si>
    <t>media large</t>
  </si>
  <si>
    <t>bbi</t>
  </si>
  <si>
    <t xml:space="preserve">RBI </t>
  </si>
  <si>
    <t>BBI top10</t>
  </si>
  <si>
    <t>BBI top 25</t>
  </si>
  <si>
    <t>RBI top10</t>
  </si>
  <si>
    <t>RBI top25</t>
  </si>
  <si>
    <t>MQ top 25</t>
  </si>
  <si>
    <t>MQ top 10</t>
  </si>
  <si>
    <t>KZ top 10</t>
  </si>
  <si>
    <t>KZ top 25</t>
  </si>
  <si>
    <t>WW top 10</t>
  </si>
  <si>
    <t>WW top 25</t>
  </si>
  <si>
    <t>HP top 25</t>
  </si>
  <si>
    <t>HP top 10</t>
  </si>
  <si>
    <t>median q5</t>
  </si>
  <si>
    <t>Median q5 top10</t>
  </si>
  <si>
    <t>Median q5 top 25</t>
  </si>
  <si>
    <t>;</t>
  </si>
  <si>
    <t>Asset weighted average</t>
  </si>
  <si>
    <t>Target value</t>
  </si>
  <si>
    <t>Broad control</t>
  </si>
  <si>
    <t>Narrow control</t>
  </si>
  <si>
    <r>
      <rPr>
        <i/>
        <sz val="11"/>
        <color theme="1"/>
        <rFont val="Calibri"/>
        <family val="2"/>
        <scheme val="minor"/>
      </rPr>
      <t>Book-Based Indicator (BBI)</t>
    </r>
    <r>
      <rPr>
        <sz val="11"/>
        <color theme="1"/>
        <rFont val="Calibri"/>
        <family val="2"/>
        <scheme val="minor"/>
      </rPr>
      <t xml:space="preserve">: Indicator  based on accounting books </t>
    </r>
  </si>
  <si>
    <t>Kaplan-Zingales Indicator (KZ)</t>
  </si>
  <si>
    <t>Whited-Wu Indicator (WW)</t>
  </si>
  <si>
    <t>Hadlock-Pierce Indicator (HP)</t>
  </si>
  <si>
    <t>Choose sector level</t>
  </si>
  <si>
    <r>
      <rPr>
        <i/>
        <sz val="11"/>
        <color theme="1"/>
        <rFont val="Calibri"/>
        <family val="2"/>
        <scheme val="minor"/>
      </rPr>
      <t>Regression-Based Indicator (RBI)</t>
    </r>
    <r>
      <rPr>
        <sz val="11"/>
        <color theme="1"/>
        <rFont val="Calibri"/>
        <family val="2"/>
        <scheme val="minor"/>
      </rPr>
      <t>: Indicator based on regression estimates</t>
    </r>
  </si>
  <si>
    <r>
      <rPr>
        <i/>
        <sz val="11"/>
        <color theme="1"/>
        <rFont val="Calibri"/>
        <family val="2"/>
        <scheme val="minor"/>
      </rPr>
      <t>NACE 2</t>
    </r>
    <r>
      <rPr>
        <sz val="11"/>
        <color theme="1"/>
        <rFont val="Calibri"/>
        <family val="2"/>
        <scheme val="minor"/>
      </rPr>
      <t>: Second level (88 divisions) of the Statistical Classification of Economic Activities in the European Community</t>
    </r>
  </si>
  <si>
    <t>LARGER</t>
  </si>
  <si>
    <t>Simple Mean</t>
  </si>
  <si>
    <t>Top decile</t>
  </si>
  <si>
    <t>Top quartile</t>
  </si>
  <si>
    <t>Choose specific industry</t>
  </si>
  <si>
    <t>RBI median</t>
  </si>
  <si>
    <t>BBI median</t>
  </si>
  <si>
    <t>simple</t>
  </si>
  <si>
    <t>weighted</t>
  </si>
  <si>
    <r>
      <t xml:space="preserve">only if </t>
    </r>
    <r>
      <rPr>
        <b/>
        <i/>
        <sz val="8"/>
        <color theme="1"/>
        <rFont val="Calibri"/>
        <family val="2"/>
        <scheme val="minor"/>
      </rPr>
      <t>NACE 2</t>
    </r>
    <r>
      <rPr>
        <i/>
        <sz val="8"/>
        <color theme="1"/>
        <rFont val="Calibri"/>
        <family val="2"/>
        <scheme val="minor"/>
      </rPr>
      <t xml:space="preserve"> or </t>
    </r>
    <r>
      <rPr>
        <b/>
        <i/>
        <sz val="8"/>
        <color theme="1"/>
        <rFont val="Calibri"/>
        <family val="2"/>
        <scheme val="minor"/>
      </rPr>
      <t>Subsector</t>
    </r>
    <r>
      <rPr>
        <i/>
        <sz val="8"/>
        <color theme="1"/>
        <rFont val="Calibri"/>
        <family val="2"/>
        <scheme val="minor"/>
      </rPr>
      <t>:</t>
    </r>
  </si>
  <si>
    <t>BBI small</t>
  </si>
  <si>
    <t>BBI large</t>
  </si>
  <si>
    <t>RBI small</t>
  </si>
  <si>
    <t>RBI large</t>
  </si>
  <si>
    <t>Bottom-up approach</t>
  </si>
  <si>
    <t>Top- down approach</t>
  </si>
  <si>
    <t>BBI MEDIAN small</t>
  </si>
  <si>
    <t>bbi MEAN smmall</t>
  </si>
  <si>
    <t>BBI 10 small</t>
  </si>
  <si>
    <t>BBI 25 small</t>
  </si>
  <si>
    <t>RBI 10 small</t>
  </si>
  <si>
    <t>RBI MEDIAN small</t>
  </si>
  <si>
    <t>RBI MEAN small</t>
  </si>
  <si>
    <t>RBI 25 small</t>
  </si>
  <si>
    <t>BBI MEDIAN large</t>
  </si>
  <si>
    <t>bbi MEAN lar</t>
  </si>
  <si>
    <t>BBI 10 lar</t>
  </si>
  <si>
    <t>BBI 25 lar</t>
  </si>
  <si>
    <t>RBI MEDian lar</t>
  </si>
  <si>
    <t>RBI MEAN lar</t>
  </si>
  <si>
    <t>RBI 10 lar</t>
  </si>
  <si>
    <t>RBI 25 lar</t>
  </si>
  <si>
    <t>Repair machinery and equipment</t>
  </si>
  <si>
    <t>Repair computer and personal goods</t>
  </si>
  <si>
    <t>Bottom up approach</t>
  </si>
  <si>
    <t>Sectoral Financial Constraint Calculator</t>
  </si>
  <si>
    <t>Indicators of financial constraints</t>
  </si>
  <si>
    <r>
      <rPr>
        <i/>
        <sz val="11"/>
        <color theme="1"/>
        <rFont val="Calibri"/>
        <family val="2"/>
        <scheme val="minor"/>
      </rPr>
      <t>NACE 3</t>
    </r>
    <r>
      <rPr>
        <sz val="11"/>
        <color theme="1"/>
        <rFont val="Calibri"/>
        <family val="2"/>
        <scheme val="minor"/>
      </rPr>
      <t>: Third level of the Statistical Classification of Economic Activities in the European Community, relative to the 20% most frequently financially constrained 2-digit NACE sectors (46 groups)</t>
    </r>
  </si>
  <si>
    <r>
      <rPr>
        <i/>
        <sz val="11"/>
        <color theme="1"/>
        <rFont val="Calibri"/>
        <family val="2"/>
        <scheme val="minor"/>
      </rPr>
      <t>Subsector</t>
    </r>
    <r>
      <rPr>
        <sz val="11"/>
        <color theme="1"/>
        <rFont val="Calibri"/>
        <family val="2"/>
        <scheme val="minor"/>
      </rPr>
      <t>: potentially vulnerable activities identified through experts' advice</t>
    </r>
  </si>
  <si>
    <r>
      <rPr>
        <i/>
        <sz val="11"/>
        <color theme="1"/>
        <rFont val="Calibri"/>
        <family val="2"/>
        <scheme val="minor"/>
      </rPr>
      <t>Mean quintile</t>
    </r>
    <r>
      <rPr>
        <sz val="11"/>
        <color theme="1"/>
        <rFont val="Calibri"/>
        <family val="2"/>
        <scheme val="minor"/>
      </rPr>
      <t>: Mean value of the quintiles of the FC indicators</t>
    </r>
  </si>
  <si>
    <t>Classification of sectors</t>
  </si>
  <si>
    <t>Target Sectors</t>
  </si>
  <si>
    <t>Top-down</t>
  </si>
  <si>
    <t>Target Subsectors</t>
  </si>
  <si>
    <t>Bottom-up</t>
  </si>
  <si>
    <t>EU-level</t>
  </si>
  <si>
    <t>Mean Quintile Indicator</t>
  </si>
  <si>
    <t>Regression-Based Indicator</t>
  </si>
  <si>
    <t>Book-Based Indicator</t>
  </si>
  <si>
    <t>Approach</t>
  </si>
  <si>
    <t>Aggregation</t>
  </si>
  <si>
    <t>Methodology</t>
  </si>
  <si>
    <t>This excel file is an aid to navigate the results of the paper:  Asdrubali, P., Hallak, I., Harasztosi, P., "Financial Constraints of EU Firms: A Sectoral Analysis", European Economy Discussion Paper 173, October 2022</t>
  </si>
  <si>
    <t>* We thank Alice Paone and Francesco Migliore for their valuable technical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</si>
</sst>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entury Gothic"/>
      <family val="2"/>
    </font>
    <font>
      <sz val="8.5"/>
      <color theme="1"/>
      <name val="Century Gothic"/>
      <family val="2"/>
    </font>
    <font>
      <b/>
      <sz val="9"/>
      <color theme="1"/>
      <name val="Century Gothic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.5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9"/>
      <color rgb="FF000000"/>
      <name val="Calibri Light"/>
      <family val="2"/>
    </font>
    <font>
      <sz val="10"/>
      <color rgb="FF000000"/>
      <name val="Century Gothic"/>
      <family val="2"/>
    </font>
    <font>
      <sz val="11"/>
      <color theme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entury Gothic"/>
      <family val="2"/>
    </font>
    <font>
      <sz val="9"/>
      <name val="Century Gothic"/>
      <family val="2"/>
    </font>
    <font>
      <b/>
      <i/>
      <sz val="11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19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848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FFE599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8190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C4BC96"/>
        <bgColor indexed="64"/>
      </patternFill>
    </fill>
    <fill>
      <patternFill patternType="solid">
        <fgColor rgb="FFDBE5F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1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/>
    <xf numFmtId="0" fontId="3" fillId="2" borderId="5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Border="1"/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0" fillId="0" borderId="5" xfId="0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6" xfId="0" applyBorder="1"/>
    <xf numFmtId="0" fontId="0" fillId="0" borderId="0" xfId="0" applyBorder="1" applyAlignment="1">
      <alignment vertical="center"/>
    </xf>
    <xf numFmtId="0" fontId="0" fillId="9" borderId="6" xfId="0" applyFill="1" applyBorder="1"/>
    <xf numFmtId="0" fontId="0" fillId="9" borderId="7" xfId="0" applyFill="1" applyBorder="1"/>
    <xf numFmtId="0" fontId="0" fillId="9" borderId="9" xfId="0" applyFill="1" applyBorder="1"/>
    <xf numFmtId="0" fontId="0" fillId="9" borderId="6" xfId="0" applyFill="1" applyBorder="1" applyAlignment="1">
      <alignment horizontal="center" vertical="center"/>
    </xf>
    <xf numFmtId="0" fontId="0" fillId="9" borderId="0" xfId="0" applyFill="1"/>
    <xf numFmtId="0" fontId="0" fillId="9" borderId="6" xfId="0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2" fillId="9" borderId="6" xfId="0" applyFont="1" applyFill="1" applyBorder="1"/>
    <xf numFmtId="0" fontId="9" fillId="0" borderId="0" xfId="0" applyFont="1"/>
    <xf numFmtId="0" fontId="8" fillId="9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10" borderId="6" xfId="0" applyFill="1" applyBorder="1"/>
    <xf numFmtId="0" fontId="0" fillId="0" borderId="0" xfId="0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0" fillId="0" borderId="6" xfId="0" applyFill="1" applyBorder="1" applyAlignment="1">
      <alignment horizontal="center" vertical="center"/>
    </xf>
    <xf numFmtId="2" fontId="3" fillId="0" borderId="0" xfId="1" applyNumberFormat="1" applyFont="1" applyAlignment="1">
      <alignment horizontal="right" vertical="center"/>
    </xf>
    <xf numFmtId="2" fontId="3" fillId="6" borderId="0" xfId="1" applyNumberFormat="1" applyFont="1" applyFill="1" applyAlignment="1">
      <alignment horizontal="right" vertical="center"/>
    </xf>
    <xf numFmtId="2" fontId="3" fillId="8" borderId="0" xfId="1" applyNumberFormat="1" applyFont="1" applyFill="1" applyAlignment="1">
      <alignment horizontal="right" vertical="center"/>
    </xf>
    <xf numFmtId="2" fontId="3" fillId="6" borderId="2" xfId="1" applyNumberFormat="1" applyFont="1" applyFill="1" applyBorder="1" applyAlignment="1">
      <alignment horizontal="right" vertical="center"/>
    </xf>
    <xf numFmtId="2" fontId="3" fillId="0" borderId="2" xfId="1" applyNumberFormat="1" applyFont="1" applyBorder="1" applyAlignment="1">
      <alignment horizontal="right" vertical="center"/>
    </xf>
    <xf numFmtId="2" fontId="3" fillId="8" borderId="2" xfId="1" applyNumberFormat="1" applyFont="1" applyFill="1" applyBorder="1" applyAlignment="1">
      <alignment horizontal="right" vertical="center"/>
    </xf>
    <xf numFmtId="2" fontId="0" fillId="0" borderId="0" xfId="0" applyNumberFormat="1"/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164" fontId="3" fillId="0" borderId="0" xfId="0" applyNumberFormat="1" applyFont="1" applyAlignment="1">
      <alignment horizontal="justify" vertical="center"/>
    </xf>
    <xf numFmtId="164" fontId="3" fillId="0" borderId="2" xfId="0" applyNumberFormat="1" applyFont="1" applyBorder="1" applyAlignment="1">
      <alignment horizontal="justify" vertical="center"/>
    </xf>
    <xf numFmtId="2" fontId="3" fillId="6" borderId="0" xfId="0" applyNumberFormat="1" applyFont="1" applyFill="1" applyAlignment="1">
      <alignment horizontal="left" vertical="center"/>
    </xf>
    <xf numFmtId="2" fontId="3" fillId="8" borderId="0" xfId="0" applyNumberFormat="1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3" fillId="8" borderId="2" xfId="0" applyNumberFormat="1" applyFont="1" applyFill="1" applyBorder="1" applyAlignment="1">
      <alignment horizontal="left" vertical="center"/>
    </xf>
    <xf numFmtId="2" fontId="3" fillId="6" borderId="2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3" fillId="2" borderId="0" xfId="0" applyNumberFormat="1" applyFont="1" applyFill="1" applyAlignment="1">
      <alignment horizontal="justify"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2" borderId="5" xfId="0" applyNumberFormat="1" applyFont="1" applyFill="1" applyBorder="1" applyAlignment="1">
      <alignment horizontal="justify" vertical="center"/>
    </xf>
    <xf numFmtId="164" fontId="6" fillId="0" borderId="0" xfId="0" applyNumberFormat="1" applyFont="1" applyAlignment="1">
      <alignment horizontal="left" vertical="center"/>
    </xf>
    <xf numFmtId="164" fontId="6" fillId="6" borderId="0" xfId="0" applyNumberFormat="1" applyFont="1" applyFill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164" fontId="7" fillId="2" borderId="0" xfId="0" applyNumberFormat="1" applyFont="1" applyFill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3" fillId="3" borderId="0" xfId="0" applyNumberFormat="1" applyFont="1" applyFill="1" applyAlignment="1">
      <alignment horizontal="justify" vertical="center"/>
    </xf>
    <xf numFmtId="164" fontId="7" fillId="3" borderId="0" xfId="0" applyNumberFormat="1" applyFont="1" applyFill="1" applyAlignment="1">
      <alignment horizontal="left" vertical="center"/>
    </xf>
    <xf numFmtId="164" fontId="7" fillId="6" borderId="0" xfId="0" applyNumberFormat="1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justify" vertical="center"/>
    </xf>
    <xf numFmtId="164" fontId="7" fillId="5" borderId="0" xfId="0" applyNumberFormat="1" applyFont="1" applyFill="1" applyAlignment="1">
      <alignment horizontal="left" vertical="center"/>
    </xf>
    <xf numFmtId="164" fontId="6" fillId="5" borderId="0" xfId="0" applyNumberFormat="1" applyFont="1" applyFill="1" applyAlignment="1">
      <alignment horizontal="left" vertical="center"/>
    </xf>
    <xf numFmtId="164" fontId="3" fillId="2" borderId="2" xfId="0" applyNumberFormat="1" applyFont="1" applyFill="1" applyBorder="1" applyAlignment="1">
      <alignment horizontal="justify" vertical="center"/>
    </xf>
    <xf numFmtId="164" fontId="6" fillId="0" borderId="2" xfId="0" applyNumberFormat="1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justify" vertical="center"/>
    </xf>
    <xf numFmtId="164" fontId="3" fillId="2" borderId="0" xfId="0" applyNumberFormat="1" applyFont="1" applyFill="1" applyBorder="1" applyAlignment="1">
      <alignment horizontal="justify" vertical="center"/>
    </xf>
    <xf numFmtId="164" fontId="3" fillId="4" borderId="0" xfId="0" applyNumberFormat="1" applyFont="1" applyFill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2" xfId="0" applyFont="1" applyBorder="1" applyAlignment="1">
      <alignment horizontal="justify" vertical="center"/>
    </xf>
    <xf numFmtId="0" fontId="17" fillId="0" borderId="5" xfId="0" applyFont="1" applyBorder="1" applyAlignment="1">
      <alignment horizontal="justify" vertical="center"/>
    </xf>
    <xf numFmtId="0" fontId="17" fillId="11" borderId="5" xfId="0" applyFont="1" applyFill="1" applyBorder="1" applyAlignment="1">
      <alignment horizontal="justify" vertical="center"/>
    </xf>
    <xf numFmtId="0" fontId="17" fillId="11" borderId="1" xfId="0" applyFont="1" applyFill="1" applyBorder="1" applyAlignment="1">
      <alignment horizontal="justify" vertical="center"/>
    </xf>
    <xf numFmtId="0" fontId="18" fillId="0" borderId="0" xfId="0" applyFont="1"/>
    <xf numFmtId="0" fontId="18" fillId="11" borderId="0" xfId="0" applyFont="1" applyFill="1"/>
    <xf numFmtId="0" fontId="18" fillId="12" borderId="0" xfId="0" applyFont="1" applyFill="1"/>
    <xf numFmtId="0" fontId="17" fillId="12" borderId="1" xfId="0" applyFont="1" applyFill="1" applyBorder="1" applyAlignment="1">
      <alignment horizontal="justify" vertical="center"/>
    </xf>
    <xf numFmtId="0" fontId="15" fillId="11" borderId="0" xfId="0" applyFont="1" applyFill="1" applyAlignment="1">
      <alignment horizontal="justify" vertical="center"/>
    </xf>
    <xf numFmtId="0" fontId="15" fillId="11" borderId="5" xfId="0" applyFont="1" applyFill="1" applyBorder="1" applyAlignment="1">
      <alignment horizontal="justify" vertical="center"/>
    </xf>
    <xf numFmtId="0" fontId="15" fillId="12" borderId="5" xfId="0" applyFont="1" applyFill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  <xf numFmtId="0" fontId="15" fillId="11" borderId="2" xfId="0" applyFont="1" applyFill="1" applyBorder="1" applyAlignment="1">
      <alignment horizontal="justify" vertical="center"/>
    </xf>
    <xf numFmtId="0" fontId="15" fillId="12" borderId="2" xfId="0" applyFont="1" applyFill="1" applyBorder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justify" vertical="center"/>
    </xf>
    <xf numFmtId="0" fontId="16" fillId="0" borderId="19" xfId="0" applyFont="1" applyBorder="1" applyAlignment="1">
      <alignment horizontal="justify" vertical="center"/>
    </xf>
    <xf numFmtId="0" fontId="18" fillId="0" borderId="2" xfId="0" applyFont="1" applyBorder="1" applyAlignment="1">
      <alignment vertical="top"/>
    </xf>
    <xf numFmtId="0" fontId="16" fillId="0" borderId="20" xfId="0" applyFont="1" applyBorder="1" applyAlignment="1">
      <alignment horizontal="justify" vertical="center"/>
    </xf>
    <xf numFmtId="0" fontId="16" fillId="0" borderId="3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16" fillId="13" borderId="0" xfId="0" applyFont="1" applyFill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16" fillId="14" borderId="0" xfId="0" applyFont="1" applyFill="1" applyAlignment="1">
      <alignment horizontal="justify" vertical="center"/>
    </xf>
    <xf numFmtId="0" fontId="16" fillId="15" borderId="0" xfId="0" applyFont="1" applyFill="1" applyAlignment="1">
      <alignment horizontal="justify" vertical="center"/>
    </xf>
    <xf numFmtId="0" fontId="16" fillId="13" borderId="2" xfId="0" applyFont="1" applyFill="1" applyBorder="1" applyAlignment="1">
      <alignment horizontal="justify" vertical="center"/>
    </xf>
    <xf numFmtId="0" fontId="16" fillId="0" borderId="22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16" fillId="0" borderId="23" xfId="0" applyFont="1" applyBorder="1" applyAlignment="1">
      <alignment horizontal="justify" vertical="center"/>
    </xf>
    <xf numFmtId="0" fontId="16" fillId="13" borderId="5" xfId="0" applyFont="1" applyFill="1" applyBorder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20" fillId="16" borderId="0" xfId="0" applyFont="1" applyFill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17" borderId="0" xfId="0" applyFont="1" applyFill="1" applyAlignment="1">
      <alignment horizontal="left" vertical="center"/>
    </xf>
    <xf numFmtId="0" fontId="0" fillId="0" borderId="2" xfId="0" applyBorder="1" applyAlignment="1"/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13" borderId="0" xfId="0" applyFont="1" applyFill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14" borderId="0" xfId="0" applyFont="1" applyFill="1" applyAlignment="1">
      <alignment horizontal="left" vertical="center"/>
    </xf>
    <xf numFmtId="0" fontId="14" fillId="13" borderId="2" xfId="0" applyFont="1" applyFill="1" applyBorder="1" applyAlignment="1">
      <alignment horizontal="left" vertical="center"/>
    </xf>
    <xf numFmtId="0" fontId="14" fillId="17" borderId="0" xfId="0" applyFont="1" applyFill="1" applyAlignment="1">
      <alignment horizontal="left" vertical="center"/>
    </xf>
    <xf numFmtId="0" fontId="14" fillId="16" borderId="0" xfId="0" applyFont="1" applyFill="1" applyAlignment="1">
      <alignment horizontal="left" vertical="center"/>
    </xf>
    <xf numFmtId="0" fontId="14" fillId="17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/>
    </xf>
    <xf numFmtId="0" fontId="11" fillId="10" borderId="10" xfId="0" applyFont="1" applyFill="1" applyBorder="1" applyAlignment="1" applyProtection="1">
      <alignment horizontal="center" vertical="center"/>
      <protection hidden="1"/>
    </xf>
    <xf numFmtId="0" fontId="11" fillId="10" borderId="6" xfId="0" applyFont="1" applyFill="1" applyBorder="1" applyAlignment="1" applyProtection="1">
      <alignment horizontal="center" vertical="center"/>
      <protection hidden="1"/>
    </xf>
    <xf numFmtId="0" fontId="21" fillId="0" borderId="5" xfId="0" applyFont="1" applyBorder="1" applyProtection="1">
      <protection locked="0"/>
    </xf>
    <xf numFmtId="0" fontId="21" fillId="0" borderId="2" xfId="0" applyFont="1" applyBorder="1" applyProtection="1">
      <protection locked="0"/>
    </xf>
    <xf numFmtId="0" fontId="3" fillId="0" borderId="0" xfId="0" applyFont="1" applyAlignment="1">
      <alignment horizontal="justify" vertical="center"/>
    </xf>
    <xf numFmtId="0" fontId="0" fillId="0" borderId="0" xfId="0" applyFill="1" applyBorder="1"/>
    <xf numFmtId="0" fontId="23" fillId="10" borderId="6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" fillId="9" borderId="30" xfId="0" applyFont="1" applyFill="1" applyBorder="1" applyAlignment="1" applyProtection="1">
      <alignment horizontal="center" vertical="center"/>
      <protection hidden="1"/>
    </xf>
    <xf numFmtId="0" fontId="0" fillId="9" borderId="34" xfId="0" applyFill="1" applyBorder="1" applyProtection="1">
      <protection hidden="1"/>
    </xf>
    <xf numFmtId="0" fontId="0" fillId="9" borderId="21" xfId="0" applyFill="1" applyBorder="1" applyProtection="1">
      <protection hidden="1"/>
    </xf>
    <xf numFmtId="0" fontId="11" fillId="10" borderId="29" xfId="0" applyFont="1" applyFill="1" applyBorder="1" applyAlignment="1" applyProtection="1">
      <alignment horizontal="center" vertical="center"/>
      <protection hidden="1"/>
    </xf>
    <xf numFmtId="164" fontId="0" fillId="0" borderId="26" xfId="0" applyNumberFormat="1" applyFont="1" applyBorder="1" applyAlignment="1" applyProtection="1">
      <alignment horizontal="center" vertical="center"/>
      <protection hidden="1"/>
    </xf>
    <xf numFmtId="164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17" xfId="0" applyNumberFormat="1" applyFont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164" fontId="0" fillId="0" borderId="32" xfId="0" applyNumberFormat="1" applyFont="1" applyFill="1" applyBorder="1" applyAlignment="1" applyProtection="1">
      <alignment horizontal="center" vertical="center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Font="1" applyBorder="1" applyAlignment="1" applyProtection="1">
      <alignment horizontal="center" vertical="center"/>
      <protection hidden="1"/>
    </xf>
    <xf numFmtId="0" fontId="2" fillId="9" borderId="38" xfId="0" applyFont="1" applyFill="1" applyBorder="1" applyAlignment="1" applyProtection="1">
      <alignment horizontal="center" vertical="center"/>
      <protection hidden="1"/>
    </xf>
    <xf numFmtId="0" fontId="2" fillId="9" borderId="30" xfId="0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protection locked="0"/>
    </xf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0" fontId="9" fillId="0" borderId="22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23" xfId="0" applyBorder="1" applyProtection="1">
      <protection hidden="1"/>
    </xf>
    <xf numFmtId="0" fontId="9" fillId="0" borderId="20" xfId="0" applyFont="1" applyBorder="1" applyProtection="1">
      <protection hidden="1"/>
    </xf>
    <xf numFmtId="0" fontId="21" fillId="0" borderId="2" xfId="0" applyFont="1" applyBorder="1" applyAlignment="1" applyProtection="1">
      <protection hidden="1"/>
    </xf>
    <xf numFmtId="0" fontId="21" fillId="0" borderId="3" xfId="0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9" fillId="0" borderId="20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 applyBorder="1" applyProtection="1">
      <protection hidden="1"/>
    </xf>
    <xf numFmtId="0" fontId="24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0" fillId="0" borderId="0" xfId="0" quotePrefix="1" applyBorder="1" applyProtection="1">
      <protection hidden="1"/>
    </xf>
    <xf numFmtId="164" fontId="0" fillId="0" borderId="0" xfId="0" applyNumberFormat="1" applyAlignment="1">
      <alignment horizontal="center"/>
    </xf>
    <xf numFmtId="0" fontId="2" fillId="0" borderId="43" xfId="0" applyFont="1" applyBorder="1" applyAlignment="1">
      <alignment horizontal="center"/>
    </xf>
    <xf numFmtId="0" fontId="9" fillId="0" borderId="44" xfId="0" applyFont="1" applyBorder="1"/>
    <xf numFmtId="0" fontId="9" fillId="0" borderId="0" xfId="0" applyFont="1" applyBorder="1"/>
    <xf numFmtId="0" fontId="9" fillId="0" borderId="42" xfId="0" applyFont="1" applyBorder="1"/>
    <xf numFmtId="0" fontId="2" fillId="0" borderId="43" xfId="0" applyFont="1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164" fontId="0" fillId="0" borderId="16" xfId="0" applyNumberFormat="1" applyFont="1" applyBorder="1" applyAlignment="1" applyProtection="1">
      <alignment horizontal="center" vertical="center"/>
      <protection hidden="1"/>
    </xf>
    <xf numFmtId="164" fontId="0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5" xfId="0" applyNumberFormat="1" applyFont="1" applyBorder="1" applyAlignment="1" applyProtection="1">
      <alignment horizontal="center" vertical="center"/>
      <protection hidden="1"/>
    </xf>
    <xf numFmtId="164" fontId="0" fillId="0" borderId="27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164" fontId="0" fillId="0" borderId="40" xfId="0" applyNumberFormat="1" applyFont="1" applyBorder="1" applyAlignment="1" applyProtection="1">
      <alignment horizontal="center" vertical="center"/>
      <protection hidden="1"/>
    </xf>
    <xf numFmtId="164" fontId="0" fillId="0" borderId="10" xfId="0" applyNumberFormat="1" applyFont="1" applyBorder="1" applyAlignment="1" applyProtection="1">
      <alignment horizontal="center" vertical="center"/>
      <protection hidden="1"/>
    </xf>
    <xf numFmtId="164" fontId="0" fillId="0" borderId="41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8" fillId="0" borderId="0" xfId="0" applyFont="1" applyProtection="1">
      <protection hidden="1"/>
    </xf>
    <xf numFmtId="0" fontId="29" fillId="18" borderId="3" xfId="0" applyFont="1" applyFill="1" applyBorder="1" applyAlignment="1">
      <alignment horizontal="left" vertical="center" wrapText="1"/>
    </xf>
    <xf numFmtId="0" fontId="29" fillId="19" borderId="3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32" fillId="0" borderId="0" xfId="0" applyFont="1" applyAlignment="1">
      <alignment horizontal="right"/>
    </xf>
    <xf numFmtId="0" fontId="33" fillId="0" borderId="0" xfId="0" applyFont="1" applyProtection="1">
      <protection hidden="1"/>
    </xf>
    <xf numFmtId="0" fontId="30" fillId="0" borderId="4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22" fillId="9" borderId="35" xfId="0" applyFont="1" applyFill="1" applyBorder="1" applyAlignment="1" applyProtection="1">
      <alignment horizontal="center"/>
      <protection hidden="1"/>
    </xf>
    <xf numFmtId="0" fontId="22" fillId="9" borderId="36" xfId="0" applyFont="1" applyFill="1" applyBorder="1" applyAlignment="1" applyProtection="1">
      <alignment horizontal="center"/>
      <protection hidden="1"/>
    </xf>
    <xf numFmtId="0" fontId="22" fillId="9" borderId="37" xfId="0" applyFont="1" applyFill="1" applyBorder="1" applyAlignment="1" applyProtection="1">
      <alignment horizontal="center"/>
      <protection hidden="1"/>
    </xf>
    <xf numFmtId="0" fontId="9" fillId="9" borderId="36" xfId="0" applyFont="1" applyFill="1" applyBorder="1" applyAlignment="1" applyProtection="1">
      <alignment horizontal="center"/>
      <protection hidden="1"/>
    </xf>
    <xf numFmtId="0" fontId="9" fillId="9" borderId="37" xfId="0" applyFont="1" applyFill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justify" vertical="center"/>
    </xf>
    <xf numFmtId="0" fontId="15" fillId="12" borderId="0" xfId="0" applyFont="1" applyFill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11" borderId="5" xfId="0" applyFont="1" applyFill="1" applyBorder="1" applyAlignment="1">
      <alignment horizontal="justify" vertical="center"/>
    </xf>
    <xf numFmtId="0" fontId="15" fillId="11" borderId="0" xfId="0" applyFont="1" applyFill="1" applyBorder="1" applyAlignment="1">
      <alignment horizontal="justify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9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20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24" xfId="0" applyFont="1" applyBorder="1" applyAlignment="1">
      <alignment horizontal="justify" vertical="center"/>
    </xf>
    <xf numFmtId="0" fontId="16" fillId="0" borderId="22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70" zoomScaleNormal="70" workbookViewId="0">
      <selection activeCell="A2" sqref="A2"/>
    </sheetView>
  </sheetViews>
  <sheetFormatPr defaultRowHeight="14.5" x14ac:dyDescent="0.35"/>
  <cols>
    <col min="2" max="2" width="23" customWidth="1"/>
    <col min="3" max="3" width="16.453125" customWidth="1"/>
    <col min="4" max="4" width="34.7265625" customWidth="1"/>
    <col min="5" max="5" width="42.54296875" customWidth="1"/>
    <col min="6" max="6" width="35.54296875" customWidth="1"/>
  </cols>
  <sheetData>
    <row r="1" spans="1:6" ht="29.25" customHeight="1" x14ac:dyDescent="0.45">
      <c r="A1" s="236" t="s">
        <v>562</v>
      </c>
    </row>
    <row r="2" spans="1:6" ht="18.5" x14ac:dyDescent="0.45">
      <c r="A2" s="236" t="s">
        <v>563</v>
      </c>
    </row>
    <row r="3" spans="1:6" ht="26" x14ac:dyDescent="0.6">
      <c r="D3" s="235" t="s">
        <v>561</v>
      </c>
    </row>
    <row r="4" spans="1:6" ht="15" thickBot="1" x14ac:dyDescent="0.4"/>
    <row r="5" spans="1:6" ht="58.5" customHeight="1" thickBot="1" x14ac:dyDescent="0.4">
      <c r="B5" s="234" t="s">
        <v>560</v>
      </c>
      <c r="C5" s="233" t="s">
        <v>559</v>
      </c>
      <c r="D5" s="233" t="s">
        <v>558</v>
      </c>
      <c r="E5" s="233" t="s">
        <v>557</v>
      </c>
      <c r="F5" s="233" t="s">
        <v>556</v>
      </c>
    </row>
    <row r="6" spans="1:6" ht="30" customHeight="1" thickBot="1" x14ac:dyDescent="0.4">
      <c r="B6" s="237" t="s">
        <v>555</v>
      </c>
      <c r="C6" s="232" t="s">
        <v>554</v>
      </c>
      <c r="D6" s="232" t="s">
        <v>553</v>
      </c>
      <c r="E6" s="232" t="s">
        <v>553</v>
      </c>
      <c r="F6" s="232" t="s">
        <v>553</v>
      </c>
    </row>
    <row r="7" spans="1:6" ht="30" customHeight="1" thickBot="1" x14ac:dyDescent="0.4">
      <c r="B7" s="238"/>
      <c r="C7" s="231" t="s">
        <v>552</v>
      </c>
      <c r="D7" s="231" t="s">
        <v>551</v>
      </c>
      <c r="E7" s="231" t="s">
        <v>551</v>
      </c>
      <c r="F7" s="231" t="s">
        <v>551</v>
      </c>
    </row>
    <row r="8" spans="1:6" ht="30" customHeight="1" thickBot="1" x14ac:dyDescent="0.4">
      <c r="B8" s="237" t="s">
        <v>449</v>
      </c>
      <c r="C8" s="232" t="s">
        <v>554</v>
      </c>
      <c r="D8" s="232" t="s">
        <v>553</v>
      </c>
      <c r="E8" s="232" t="s">
        <v>553</v>
      </c>
      <c r="F8" s="232" t="s">
        <v>553</v>
      </c>
    </row>
    <row r="9" spans="1:6" ht="30" customHeight="1" thickBot="1" x14ac:dyDescent="0.4">
      <c r="B9" s="238"/>
      <c r="C9" s="231" t="s">
        <v>552</v>
      </c>
      <c r="D9" s="231" t="s">
        <v>551</v>
      </c>
      <c r="E9" s="231" t="s">
        <v>551</v>
      </c>
      <c r="F9" s="231" t="s">
        <v>551</v>
      </c>
    </row>
  </sheetData>
  <mergeCells count="2">
    <mergeCell ref="B6:B7"/>
    <mergeCell ref="B8:B9"/>
  </mergeCells>
  <pageMargins left="0.7" right="0.7" top="0.75" bottom="0.75" header="0.3" footer="0.3"/>
  <pageSetup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61" workbookViewId="0">
      <selection activeCell="O19" sqref="O19"/>
    </sheetView>
  </sheetViews>
  <sheetFormatPr defaultRowHeight="14.5" x14ac:dyDescent="0.35"/>
  <sheetData>
    <row r="1" spans="1:10" ht="15" thickBot="1" x14ac:dyDescent="0.4">
      <c r="A1" s="9"/>
      <c r="B1" s="275" t="s">
        <v>0</v>
      </c>
      <c r="C1" s="275"/>
      <c r="D1" s="275"/>
      <c r="E1" s="275" t="s">
        <v>1</v>
      </c>
      <c r="F1" s="275"/>
      <c r="G1" s="275"/>
      <c r="H1" s="275" t="s">
        <v>2</v>
      </c>
      <c r="I1" s="275"/>
      <c r="J1" s="275"/>
    </row>
    <row r="2" spans="1:10" ht="15" thickBot="1" x14ac:dyDescent="0.4">
      <c r="A2" s="9"/>
      <c r="B2" s="9" t="s">
        <v>3</v>
      </c>
      <c r="C2" s="9" t="s">
        <v>4</v>
      </c>
      <c r="D2" s="9" t="s">
        <v>5</v>
      </c>
      <c r="E2" s="9" t="s">
        <v>3</v>
      </c>
      <c r="F2" s="9" t="s">
        <v>4</v>
      </c>
      <c r="G2" s="9" t="s">
        <v>5</v>
      </c>
      <c r="H2" s="9" t="s">
        <v>3</v>
      </c>
      <c r="I2" s="9" t="s">
        <v>4</v>
      </c>
      <c r="J2" s="9" t="s">
        <v>5</v>
      </c>
    </row>
    <row r="3" spans="1:10" ht="23" x14ac:dyDescent="0.35">
      <c r="A3" s="9" t="s">
        <v>6</v>
      </c>
      <c r="B3" s="9">
        <v>41.548999999999999</v>
      </c>
      <c r="C3" s="9">
        <v>84.965999999999994</v>
      </c>
      <c r="D3" s="9">
        <v>197</v>
      </c>
      <c r="E3" s="9" t="s">
        <v>40</v>
      </c>
      <c r="F3" s="11" t="s">
        <v>41</v>
      </c>
      <c r="G3" s="9" t="s">
        <v>42</v>
      </c>
      <c r="H3" s="9" t="s">
        <v>43</v>
      </c>
      <c r="I3" s="11" t="s">
        <v>44</v>
      </c>
      <c r="J3" s="9" t="s">
        <v>45</v>
      </c>
    </row>
    <row r="4" spans="1:10" ht="23" x14ac:dyDescent="0.35">
      <c r="A4" s="2" t="s">
        <v>10</v>
      </c>
      <c r="B4" s="2" t="s">
        <v>46</v>
      </c>
      <c r="C4" s="2">
        <v>352</v>
      </c>
      <c r="D4" s="2">
        <v>1.508</v>
      </c>
      <c r="E4" s="2" t="s">
        <v>47</v>
      </c>
      <c r="F4" s="2" t="s">
        <v>48</v>
      </c>
      <c r="G4" s="2" t="s">
        <v>49</v>
      </c>
      <c r="H4" s="2" t="s">
        <v>50</v>
      </c>
      <c r="I4" s="6" t="s">
        <v>51</v>
      </c>
      <c r="J4" s="2" t="s">
        <v>52</v>
      </c>
    </row>
    <row r="5" spans="1:10" ht="34.5" x14ac:dyDescent="0.35">
      <c r="A5" s="2" t="s">
        <v>13</v>
      </c>
      <c r="B5" s="2" t="s">
        <v>53</v>
      </c>
      <c r="C5" s="2">
        <v>13.14</v>
      </c>
      <c r="D5" s="2">
        <v>218.34</v>
      </c>
      <c r="E5" s="2" t="s">
        <v>54</v>
      </c>
      <c r="F5" s="2" t="s">
        <v>52</v>
      </c>
      <c r="G5" s="2" t="s">
        <v>50</v>
      </c>
      <c r="H5" s="2" t="s">
        <v>55</v>
      </c>
      <c r="I5" s="2" t="s">
        <v>56</v>
      </c>
      <c r="J5" s="2" t="s">
        <v>57</v>
      </c>
    </row>
    <row r="6" spans="1:10" ht="34.5" x14ac:dyDescent="0.35">
      <c r="A6" s="2" t="s">
        <v>18</v>
      </c>
      <c r="B6" s="2">
        <v>209.27799999999999</v>
      </c>
      <c r="C6" s="2">
        <v>12.085000000000001</v>
      </c>
      <c r="D6" s="2">
        <v>151.08199999999999</v>
      </c>
      <c r="E6" s="2" t="s">
        <v>58</v>
      </c>
      <c r="F6" s="6" t="s">
        <v>58</v>
      </c>
      <c r="G6" s="2" t="s">
        <v>59</v>
      </c>
      <c r="H6" s="2" t="s">
        <v>60</v>
      </c>
      <c r="I6" s="2" t="s">
        <v>61</v>
      </c>
      <c r="J6" s="2" t="s">
        <v>62</v>
      </c>
    </row>
    <row r="7" spans="1:10" ht="23" x14ac:dyDescent="0.35">
      <c r="A7" s="2" t="s">
        <v>21</v>
      </c>
      <c r="B7" s="2">
        <v>122.349</v>
      </c>
      <c r="C7" s="2">
        <v>4.1660000000000004</v>
      </c>
      <c r="D7" s="2">
        <v>1.619</v>
      </c>
      <c r="E7" s="2" t="s">
        <v>63</v>
      </c>
      <c r="F7" s="5" t="s">
        <v>64</v>
      </c>
      <c r="G7" s="2" t="s">
        <v>65</v>
      </c>
      <c r="H7" s="2" t="s">
        <v>66</v>
      </c>
      <c r="I7" s="2" t="s">
        <v>67</v>
      </c>
      <c r="J7" s="2" t="s">
        <v>68</v>
      </c>
    </row>
    <row r="8" spans="1:10" ht="23" x14ac:dyDescent="0.35">
      <c r="A8" s="2" t="s">
        <v>23</v>
      </c>
      <c r="B8" s="2" t="s">
        <v>69</v>
      </c>
      <c r="C8" s="2">
        <v>113.613</v>
      </c>
      <c r="D8" s="2">
        <v>352.86900000000003</v>
      </c>
      <c r="E8" s="2" t="s">
        <v>70</v>
      </c>
      <c r="F8" s="2" t="s">
        <v>71</v>
      </c>
      <c r="G8" s="2" t="s">
        <v>54</v>
      </c>
      <c r="H8" s="2" t="s">
        <v>72</v>
      </c>
      <c r="I8" s="2" t="s">
        <v>57</v>
      </c>
      <c r="J8" s="2" t="s">
        <v>58</v>
      </c>
    </row>
    <row r="9" spans="1:10" ht="23" x14ac:dyDescent="0.35">
      <c r="A9" s="2" t="s">
        <v>27</v>
      </c>
      <c r="B9" s="2" t="s">
        <v>69</v>
      </c>
      <c r="C9" s="2">
        <v>11.590999999999999</v>
      </c>
      <c r="D9" s="2">
        <v>352.86900000000003</v>
      </c>
      <c r="E9" s="2" t="s">
        <v>70</v>
      </c>
      <c r="F9" s="2" t="s">
        <v>73</v>
      </c>
      <c r="G9" s="2" t="s">
        <v>54</v>
      </c>
      <c r="H9" s="2" t="s">
        <v>72</v>
      </c>
      <c r="I9" s="2" t="s">
        <v>74</v>
      </c>
      <c r="J9" s="2" t="s">
        <v>58</v>
      </c>
    </row>
    <row r="10" spans="1:10" ht="23" x14ac:dyDescent="0.35">
      <c r="A10" s="2" t="s">
        <v>30</v>
      </c>
      <c r="B10" s="2" t="s">
        <v>69</v>
      </c>
      <c r="C10" s="2">
        <v>15.952999999999999</v>
      </c>
      <c r="D10" s="2">
        <v>352.86900000000003</v>
      </c>
      <c r="E10" s="2" t="s">
        <v>70</v>
      </c>
      <c r="F10" s="2" t="s">
        <v>60</v>
      </c>
      <c r="G10" s="2" t="s">
        <v>54</v>
      </c>
      <c r="H10" s="2" t="s">
        <v>72</v>
      </c>
      <c r="I10" s="2" t="s">
        <v>75</v>
      </c>
      <c r="J10" s="2" t="s">
        <v>58</v>
      </c>
    </row>
    <row r="11" spans="1:10" ht="34.5" x14ac:dyDescent="0.35">
      <c r="A11" s="2" t="s">
        <v>33</v>
      </c>
      <c r="B11" s="2">
        <v>648.66200000000003</v>
      </c>
      <c r="C11" s="2">
        <v>234.286</v>
      </c>
      <c r="D11" s="2">
        <v>101.88</v>
      </c>
      <c r="E11" s="2" t="s">
        <v>50</v>
      </c>
      <c r="F11" s="5" t="s">
        <v>76</v>
      </c>
      <c r="G11" s="2" t="s">
        <v>35</v>
      </c>
      <c r="H11" s="2" t="s">
        <v>50</v>
      </c>
      <c r="I11" s="5" t="s">
        <v>26</v>
      </c>
      <c r="J11" s="2" t="s">
        <v>77</v>
      </c>
    </row>
    <row r="12" spans="1:10" ht="35" thickBot="1" x14ac:dyDescent="0.4">
      <c r="A12" s="4" t="s">
        <v>37</v>
      </c>
      <c r="B12" s="4" t="s">
        <v>78</v>
      </c>
      <c r="C12" s="4">
        <v>37.869</v>
      </c>
      <c r="D12" s="4">
        <v>27.193999999999999</v>
      </c>
      <c r="E12" s="4" t="s">
        <v>54</v>
      </c>
      <c r="F12" s="8" t="s">
        <v>68</v>
      </c>
      <c r="G12" s="4" t="s">
        <v>48</v>
      </c>
      <c r="H12" s="4" t="s">
        <v>55</v>
      </c>
      <c r="I12" s="4" t="s">
        <v>79</v>
      </c>
      <c r="J12" s="4" t="s">
        <v>80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1"/>
  <sheetViews>
    <sheetView workbookViewId="0">
      <selection activeCell="F1" sqref="F1:F3"/>
    </sheetView>
  </sheetViews>
  <sheetFormatPr defaultRowHeight="14.5" x14ac:dyDescent="0.35"/>
  <sheetData>
    <row r="1" spans="1:6" x14ac:dyDescent="0.35">
      <c r="A1" s="12" t="s">
        <v>81</v>
      </c>
      <c r="B1" s="276" t="s">
        <v>83</v>
      </c>
      <c r="C1" s="277" t="s">
        <v>84</v>
      </c>
      <c r="D1" s="277" t="s">
        <v>85</v>
      </c>
      <c r="E1" s="277" t="s">
        <v>86</v>
      </c>
      <c r="F1" s="277" t="s">
        <v>87</v>
      </c>
    </row>
    <row r="2" spans="1:6" x14ac:dyDescent="0.35">
      <c r="A2" s="12" t="s">
        <v>82</v>
      </c>
      <c r="B2" s="276"/>
      <c r="C2" s="277"/>
      <c r="D2" s="277"/>
      <c r="E2" s="277"/>
      <c r="F2" s="277"/>
    </row>
    <row r="3" spans="1:6" ht="35" thickBot="1" x14ac:dyDescent="0.4">
      <c r="A3" s="3"/>
      <c r="B3" s="3"/>
      <c r="C3" s="13" t="s">
        <v>88</v>
      </c>
      <c r="D3" s="13" t="s">
        <v>89</v>
      </c>
      <c r="E3" s="13" t="s">
        <v>89</v>
      </c>
      <c r="F3" s="13" t="s">
        <v>89</v>
      </c>
    </row>
    <row r="4" spans="1:6" ht="23" x14ac:dyDescent="0.35">
      <c r="A4" s="2">
        <v>1</v>
      </c>
      <c r="B4" s="2" t="s">
        <v>90</v>
      </c>
      <c r="C4" s="2" t="s">
        <v>91</v>
      </c>
      <c r="D4" s="2">
        <v>34</v>
      </c>
      <c r="E4" s="2">
        <v>109</v>
      </c>
      <c r="F4" s="2" t="s">
        <v>92</v>
      </c>
    </row>
    <row r="5" spans="1:6" x14ac:dyDescent="0.35">
      <c r="A5" s="2">
        <v>2</v>
      </c>
      <c r="B5" s="12" t="s">
        <v>93</v>
      </c>
      <c r="C5" s="2">
        <v>3</v>
      </c>
      <c r="D5" s="2">
        <v>34</v>
      </c>
      <c r="E5" s="2">
        <v>109</v>
      </c>
      <c r="F5" s="2" t="s">
        <v>92</v>
      </c>
    </row>
    <row r="6" spans="1:6" x14ac:dyDescent="0.35">
      <c r="A6" s="2">
        <v>3</v>
      </c>
      <c r="B6" s="12" t="s">
        <v>94</v>
      </c>
      <c r="C6" s="2" t="s">
        <v>95</v>
      </c>
      <c r="D6" s="2">
        <v>34</v>
      </c>
      <c r="E6" s="2">
        <v>109</v>
      </c>
      <c r="F6" s="2" t="s">
        <v>92</v>
      </c>
    </row>
    <row r="7" spans="1:6" x14ac:dyDescent="0.35">
      <c r="A7" s="2">
        <v>5</v>
      </c>
      <c r="B7" s="12" t="s">
        <v>96</v>
      </c>
      <c r="C7" s="2">
        <v>5</v>
      </c>
      <c r="D7" s="2">
        <v>139</v>
      </c>
      <c r="E7" s="2">
        <v>92</v>
      </c>
      <c r="F7" s="2" t="s">
        <v>92</v>
      </c>
    </row>
    <row r="8" spans="1:6" x14ac:dyDescent="0.35">
      <c r="A8" s="2">
        <v>6</v>
      </c>
      <c r="B8" s="12" t="s">
        <v>97</v>
      </c>
      <c r="C8" s="2" t="s">
        <v>95</v>
      </c>
      <c r="D8" s="2">
        <v>139</v>
      </c>
      <c r="E8" s="2">
        <v>92</v>
      </c>
      <c r="F8" s="2" t="s">
        <v>92</v>
      </c>
    </row>
    <row r="9" spans="1:6" ht="23" x14ac:dyDescent="0.35">
      <c r="A9" s="2">
        <v>7</v>
      </c>
      <c r="B9" s="12" t="s">
        <v>98</v>
      </c>
      <c r="C9" s="2">
        <v>5</v>
      </c>
      <c r="D9" s="2">
        <v>139</v>
      </c>
      <c r="E9" s="2">
        <v>92</v>
      </c>
      <c r="F9" s="2" t="s">
        <v>92</v>
      </c>
    </row>
    <row r="10" spans="1:6" ht="23" x14ac:dyDescent="0.35">
      <c r="A10" s="2">
        <v>8</v>
      </c>
      <c r="B10" s="12" t="s">
        <v>99</v>
      </c>
      <c r="C10" s="2" t="s">
        <v>95</v>
      </c>
      <c r="D10" s="2">
        <v>139</v>
      </c>
      <c r="E10" s="2">
        <v>92</v>
      </c>
      <c r="F10" s="2" t="s">
        <v>92</v>
      </c>
    </row>
    <row r="11" spans="1:6" ht="23" x14ac:dyDescent="0.35">
      <c r="A11" s="2">
        <v>9</v>
      </c>
      <c r="B11" s="12" t="s">
        <v>100</v>
      </c>
      <c r="C11" s="2" t="s">
        <v>95</v>
      </c>
      <c r="D11" s="2">
        <v>139</v>
      </c>
      <c r="E11" s="2">
        <v>92</v>
      </c>
      <c r="F11" s="2" t="s">
        <v>92</v>
      </c>
    </row>
    <row r="12" spans="1:6" ht="23" x14ac:dyDescent="0.35">
      <c r="A12" s="2">
        <v>10</v>
      </c>
      <c r="B12" s="12" t="s">
        <v>101</v>
      </c>
      <c r="C12" s="2" t="s">
        <v>91</v>
      </c>
      <c r="D12" s="2">
        <v>49</v>
      </c>
      <c r="E12" s="2">
        <v>101</v>
      </c>
      <c r="F12" s="2">
        <v>52</v>
      </c>
    </row>
    <row r="13" spans="1:6" ht="34.5" x14ac:dyDescent="0.35">
      <c r="A13" s="2">
        <v>11</v>
      </c>
      <c r="B13" s="12" t="s">
        <v>102</v>
      </c>
      <c r="C13" s="2">
        <v>3</v>
      </c>
      <c r="D13" s="2">
        <v>49</v>
      </c>
      <c r="E13" s="2">
        <v>101</v>
      </c>
      <c r="F13" s="2">
        <v>52</v>
      </c>
    </row>
    <row r="14" spans="1:6" ht="23" x14ac:dyDescent="0.35">
      <c r="A14" s="2">
        <v>12</v>
      </c>
      <c r="B14" s="12" t="s">
        <v>103</v>
      </c>
      <c r="C14" s="2" t="s">
        <v>91</v>
      </c>
      <c r="D14" s="2">
        <v>49</v>
      </c>
      <c r="E14" s="2">
        <v>101</v>
      </c>
      <c r="F14" s="2">
        <v>52</v>
      </c>
    </row>
    <row r="15" spans="1:6" ht="23" x14ac:dyDescent="0.35">
      <c r="A15" s="2">
        <v>13</v>
      </c>
      <c r="B15" s="12" t="s">
        <v>104</v>
      </c>
      <c r="C15" s="2" t="s">
        <v>105</v>
      </c>
      <c r="D15" s="2">
        <v>25</v>
      </c>
      <c r="E15" s="2">
        <v>95</v>
      </c>
      <c r="F15" s="2">
        <v>52</v>
      </c>
    </row>
    <row r="16" spans="1:6" ht="23" x14ac:dyDescent="0.35">
      <c r="A16" s="2">
        <v>14</v>
      </c>
      <c r="B16" s="12" t="s">
        <v>106</v>
      </c>
      <c r="C16" s="2">
        <v>4</v>
      </c>
      <c r="D16" s="2">
        <v>25</v>
      </c>
      <c r="E16" s="2">
        <v>95</v>
      </c>
      <c r="F16" s="2">
        <v>52</v>
      </c>
    </row>
    <row r="17" spans="1:6" ht="23" x14ac:dyDescent="0.35">
      <c r="A17" s="2">
        <v>15</v>
      </c>
      <c r="B17" s="12" t="s">
        <v>107</v>
      </c>
      <c r="C17" s="2" t="s">
        <v>108</v>
      </c>
      <c r="D17" s="2">
        <v>25</v>
      </c>
      <c r="E17" s="2">
        <v>95</v>
      </c>
      <c r="F17" s="2">
        <v>52</v>
      </c>
    </row>
    <row r="18" spans="1:6" ht="23" x14ac:dyDescent="0.35">
      <c r="A18" s="2">
        <v>16</v>
      </c>
      <c r="B18" s="12" t="s">
        <v>109</v>
      </c>
      <c r="C18" s="2" t="s">
        <v>91</v>
      </c>
      <c r="D18" s="2">
        <v>53</v>
      </c>
      <c r="E18" s="2">
        <v>97</v>
      </c>
      <c r="F18" s="2">
        <v>52</v>
      </c>
    </row>
    <row r="19" spans="1:6" ht="23" x14ac:dyDescent="0.35">
      <c r="A19" s="2">
        <v>17</v>
      </c>
      <c r="B19" s="12" t="s">
        <v>110</v>
      </c>
      <c r="C19" s="2">
        <v>2</v>
      </c>
      <c r="D19" s="2">
        <v>53</v>
      </c>
      <c r="E19" s="2">
        <v>97</v>
      </c>
      <c r="F19" s="2">
        <v>52</v>
      </c>
    </row>
    <row r="20" spans="1:6" ht="23" x14ac:dyDescent="0.35">
      <c r="A20" s="2">
        <v>18</v>
      </c>
      <c r="B20" s="12" t="s">
        <v>111</v>
      </c>
      <c r="C20" s="2">
        <v>2</v>
      </c>
      <c r="D20" s="2">
        <v>53</v>
      </c>
      <c r="E20" s="2">
        <v>97</v>
      </c>
      <c r="F20" s="2">
        <v>52</v>
      </c>
    </row>
    <row r="21" spans="1:6" ht="23" x14ac:dyDescent="0.35">
      <c r="A21" s="2">
        <v>19</v>
      </c>
      <c r="B21" s="12" t="s">
        <v>112</v>
      </c>
      <c r="C21" s="2">
        <v>4</v>
      </c>
      <c r="D21" s="2">
        <v>538</v>
      </c>
      <c r="E21" s="2">
        <v>80</v>
      </c>
      <c r="F21" s="2">
        <v>104</v>
      </c>
    </row>
    <row r="22" spans="1:6" ht="23" x14ac:dyDescent="0.35">
      <c r="A22" s="2">
        <v>20</v>
      </c>
      <c r="B22" s="12" t="s">
        <v>113</v>
      </c>
      <c r="C22" s="2">
        <v>2</v>
      </c>
      <c r="D22" s="2">
        <v>153</v>
      </c>
      <c r="E22" s="2">
        <v>93</v>
      </c>
      <c r="F22" s="2">
        <v>157</v>
      </c>
    </row>
    <row r="23" spans="1:6" ht="23" x14ac:dyDescent="0.35">
      <c r="A23" s="2">
        <v>21</v>
      </c>
      <c r="B23" s="12" t="s">
        <v>114</v>
      </c>
      <c r="C23" s="2">
        <v>3</v>
      </c>
      <c r="D23" s="2">
        <v>230</v>
      </c>
      <c r="E23" s="2">
        <v>88</v>
      </c>
      <c r="F23" s="2">
        <v>209</v>
      </c>
    </row>
    <row r="24" spans="1:6" ht="23" x14ac:dyDescent="0.35">
      <c r="A24" s="2">
        <v>22</v>
      </c>
      <c r="B24" s="12" t="s">
        <v>115</v>
      </c>
      <c r="C24" s="2" t="s">
        <v>108</v>
      </c>
      <c r="D24" s="2">
        <v>56</v>
      </c>
      <c r="E24" s="2">
        <v>98</v>
      </c>
      <c r="F24" s="2">
        <v>104</v>
      </c>
    </row>
    <row r="25" spans="1:6" ht="23" x14ac:dyDescent="0.35">
      <c r="A25" s="2">
        <v>23</v>
      </c>
      <c r="B25" s="12" t="s">
        <v>116</v>
      </c>
      <c r="C25" s="2">
        <v>4</v>
      </c>
      <c r="D25" s="2">
        <v>56</v>
      </c>
      <c r="E25" s="2">
        <v>98</v>
      </c>
      <c r="F25" s="2">
        <v>104</v>
      </c>
    </row>
    <row r="26" spans="1:6" ht="23" x14ac:dyDescent="0.35">
      <c r="A26" s="2">
        <v>24</v>
      </c>
      <c r="B26" s="12" t="s">
        <v>117</v>
      </c>
      <c r="C26" s="2">
        <v>2</v>
      </c>
      <c r="D26" s="2">
        <v>45</v>
      </c>
      <c r="E26" s="2">
        <v>101</v>
      </c>
      <c r="F26" s="2">
        <v>104</v>
      </c>
    </row>
    <row r="27" spans="1:6" ht="34.5" x14ac:dyDescent="0.35">
      <c r="A27" s="2">
        <v>25</v>
      </c>
      <c r="B27" s="12" t="s">
        <v>118</v>
      </c>
      <c r="C27" s="2">
        <v>1</v>
      </c>
      <c r="D27" s="2">
        <v>45</v>
      </c>
      <c r="E27" s="2">
        <v>101</v>
      </c>
      <c r="F27" s="2">
        <v>104</v>
      </c>
    </row>
    <row r="28" spans="1:6" ht="34.5" x14ac:dyDescent="0.35">
      <c r="A28" s="2">
        <v>26</v>
      </c>
      <c r="B28" s="12" t="s">
        <v>119</v>
      </c>
      <c r="C28" s="2">
        <v>2</v>
      </c>
      <c r="D28" s="2">
        <v>120</v>
      </c>
      <c r="E28" s="2">
        <v>92</v>
      </c>
      <c r="F28" s="2">
        <v>209</v>
      </c>
    </row>
    <row r="29" spans="1:6" ht="23" x14ac:dyDescent="0.35">
      <c r="A29" s="2">
        <v>27</v>
      </c>
      <c r="B29" s="12" t="s">
        <v>120</v>
      </c>
      <c r="C29" s="2">
        <v>2</v>
      </c>
      <c r="D29" s="2">
        <v>48</v>
      </c>
      <c r="E29" s="2">
        <v>94</v>
      </c>
      <c r="F29" s="2">
        <v>157</v>
      </c>
    </row>
    <row r="30" spans="1:6" ht="34.5" x14ac:dyDescent="0.35">
      <c r="A30" s="2">
        <v>28</v>
      </c>
      <c r="B30" s="12" t="s">
        <v>121</v>
      </c>
      <c r="C30" s="2" t="s">
        <v>108</v>
      </c>
      <c r="D30" s="2">
        <v>48</v>
      </c>
      <c r="E30" s="2">
        <v>99</v>
      </c>
      <c r="F30" s="2">
        <v>157</v>
      </c>
    </row>
    <row r="31" spans="1:6" ht="23" x14ac:dyDescent="0.35">
      <c r="A31" s="2">
        <v>29</v>
      </c>
      <c r="B31" s="12" t="s">
        <v>122</v>
      </c>
      <c r="C31" s="2" t="s">
        <v>108</v>
      </c>
      <c r="D31" s="2">
        <v>99</v>
      </c>
      <c r="E31" s="2">
        <v>99</v>
      </c>
      <c r="F31" s="2">
        <v>157</v>
      </c>
    </row>
    <row r="32" spans="1:6" ht="23" x14ac:dyDescent="0.35">
      <c r="A32" s="2">
        <v>30</v>
      </c>
      <c r="B32" s="12" t="s">
        <v>123</v>
      </c>
      <c r="C32" s="2">
        <v>3</v>
      </c>
      <c r="D32" s="2">
        <v>99</v>
      </c>
      <c r="E32" s="2">
        <v>99</v>
      </c>
      <c r="F32" s="2">
        <v>157</v>
      </c>
    </row>
    <row r="33" spans="1:6" ht="23" x14ac:dyDescent="0.35">
      <c r="A33" s="2">
        <v>31</v>
      </c>
      <c r="B33" s="12" t="s">
        <v>124</v>
      </c>
      <c r="C33" s="2" t="s">
        <v>91</v>
      </c>
      <c r="D33" s="2">
        <v>27</v>
      </c>
      <c r="E33" s="2">
        <v>99</v>
      </c>
      <c r="F33" s="2">
        <v>52</v>
      </c>
    </row>
    <row r="34" spans="1:6" ht="23" x14ac:dyDescent="0.35">
      <c r="A34" s="2">
        <v>32</v>
      </c>
      <c r="B34" s="12" t="s">
        <v>125</v>
      </c>
      <c r="C34" s="2">
        <v>3</v>
      </c>
      <c r="D34" s="2">
        <v>27</v>
      </c>
      <c r="E34" s="2">
        <v>99</v>
      </c>
      <c r="F34" s="2">
        <v>52</v>
      </c>
    </row>
    <row r="35" spans="1:6" x14ac:dyDescent="0.35">
      <c r="A35" s="2">
        <v>33</v>
      </c>
      <c r="B35" s="12" t="s">
        <v>126</v>
      </c>
      <c r="C35" s="2">
        <v>1</v>
      </c>
      <c r="D35" s="2">
        <v>27</v>
      </c>
      <c r="E35" s="2">
        <v>99</v>
      </c>
      <c r="F35" s="2">
        <v>104</v>
      </c>
    </row>
    <row r="36" spans="1:6" x14ac:dyDescent="0.35">
      <c r="A36" s="2">
        <v>35</v>
      </c>
      <c r="B36" s="12" t="s">
        <v>127</v>
      </c>
      <c r="C36" s="2">
        <v>3</v>
      </c>
      <c r="D36" s="2">
        <v>492</v>
      </c>
      <c r="E36" s="2">
        <v>97</v>
      </c>
      <c r="F36" s="2" t="s">
        <v>92</v>
      </c>
    </row>
    <row r="37" spans="1:6" ht="34.5" x14ac:dyDescent="0.35">
      <c r="A37" s="2">
        <v>36</v>
      </c>
      <c r="B37" s="12" t="s">
        <v>128</v>
      </c>
      <c r="C37" s="2" t="s">
        <v>108</v>
      </c>
      <c r="D37" s="2">
        <v>212</v>
      </c>
      <c r="E37" s="2">
        <v>98</v>
      </c>
      <c r="F37" s="2" t="s">
        <v>92</v>
      </c>
    </row>
    <row r="38" spans="1:6" ht="23" x14ac:dyDescent="0.35">
      <c r="A38" s="2">
        <v>37</v>
      </c>
      <c r="B38" s="12" t="s">
        <v>129</v>
      </c>
      <c r="C38" s="2" t="s">
        <v>108</v>
      </c>
      <c r="D38" s="2">
        <v>212</v>
      </c>
      <c r="E38" s="2">
        <v>98</v>
      </c>
      <c r="F38" s="2" t="s">
        <v>92</v>
      </c>
    </row>
    <row r="39" spans="1:6" x14ac:dyDescent="0.35">
      <c r="A39" s="2">
        <v>38</v>
      </c>
      <c r="B39" s="12" t="s">
        <v>130</v>
      </c>
      <c r="C39" s="2">
        <v>3</v>
      </c>
      <c r="D39" s="2">
        <v>212</v>
      </c>
      <c r="E39" s="2">
        <v>98</v>
      </c>
      <c r="F39" s="2" t="s">
        <v>92</v>
      </c>
    </row>
    <row r="40" spans="1:6" ht="23" x14ac:dyDescent="0.35">
      <c r="A40" s="2">
        <v>39</v>
      </c>
      <c r="B40" s="12" t="s">
        <v>131</v>
      </c>
      <c r="C40" s="2">
        <v>2</v>
      </c>
      <c r="D40" s="2">
        <v>212</v>
      </c>
      <c r="E40" s="2">
        <v>98</v>
      </c>
      <c r="F40" s="2" t="s">
        <v>92</v>
      </c>
    </row>
    <row r="41" spans="1:6" ht="23" x14ac:dyDescent="0.35">
      <c r="A41" s="2">
        <v>41</v>
      </c>
      <c r="B41" s="12" t="s">
        <v>132</v>
      </c>
      <c r="C41" s="2" t="s">
        <v>91</v>
      </c>
      <c r="D41" s="2">
        <v>23</v>
      </c>
      <c r="E41" s="2">
        <v>111</v>
      </c>
      <c r="F41" s="2" t="s">
        <v>92</v>
      </c>
    </row>
    <row r="42" spans="1:6" x14ac:dyDescent="0.35">
      <c r="A42" s="2">
        <v>42</v>
      </c>
      <c r="B42" s="12" t="s">
        <v>133</v>
      </c>
      <c r="C42" s="2" t="s">
        <v>105</v>
      </c>
      <c r="D42" s="2">
        <v>23</v>
      </c>
      <c r="E42" s="2">
        <v>111</v>
      </c>
      <c r="F42" s="2" t="s">
        <v>92</v>
      </c>
    </row>
    <row r="43" spans="1:6" ht="23" x14ac:dyDescent="0.35">
      <c r="A43" s="2">
        <v>43</v>
      </c>
      <c r="B43" s="12" t="s">
        <v>134</v>
      </c>
      <c r="C43" s="2" t="s">
        <v>108</v>
      </c>
      <c r="D43" s="2">
        <v>23</v>
      </c>
      <c r="E43" s="2">
        <v>111</v>
      </c>
      <c r="F43" s="2" t="s">
        <v>92</v>
      </c>
    </row>
    <row r="44" spans="1:6" ht="23" x14ac:dyDescent="0.35">
      <c r="A44" s="2">
        <v>45</v>
      </c>
      <c r="B44" s="12" t="s">
        <v>135</v>
      </c>
      <c r="C44" s="2">
        <v>3</v>
      </c>
      <c r="D44" s="2">
        <v>22</v>
      </c>
      <c r="E44" s="2">
        <v>87</v>
      </c>
      <c r="F44" s="2">
        <v>62</v>
      </c>
    </row>
    <row r="45" spans="1:6" ht="23" x14ac:dyDescent="0.35">
      <c r="A45" s="2">
        <v>46</v>
      </c>
      <c r="B45" s="12" t="s">
        <v>136</v>
      </c>
      <c r="C45" s="2">
        <v>2</v>
      </c>
      <c r="D45" s="2">
        <v>28</v>
      </c>
      <c r="E45" s="2">
        <v>95</v>
      </c>
      <c r="F45" s="2">
        <v>62</v>
      </c>
    </row>
    <row r="46" spans="1:6" x14ac:dyDescent="0.35">
      <c r="A46" s="2">
        <v>47</v>
      </c>
      <c r="B46" s="12" t="s">
        <v>137</v>
      </c>
      <c r="C46" s="2" t="s">
        <v>91</v>
      </c>
      <c r="D46" s="2">
        <v>16</v>
      </c>
      <c r="E46" s="2">
        <v>97</v>
      </c>
      <c r="F46" s="2">
        <v>62</v>
      </c>
    </row>
    <row r="47" spans="1:6" x14ac:dyDescent="0.35">
      <c r="A47" s="2">
        <v>49</v>
      </c>
      <c r="B47" s="12" t="s">
        <v>138</v>
      </c>
      <c r="C47" s="2">
        <v>2</v>
      </c>
      <c r="D47" s="2">
        <v>57</v>
      </c>
      <c r="E47" s="2">
        <v>92</v>
      </c>
      <c r="F47" s="2">
        <v>62</v>
      </c>
    </row>
    <row r="48" spans="1:6" ht="23" x14ac:dyDescent="0.35">
      <c r="A48" s="2">
        <v>50</v>
      </c>
      <c r="B48" s="12" t="s">
        <v>139</v>
      </c>
      <c r="C48" s="2">
        <v>4</v>
      </c>
      <c r="D48" s="2">
        <v>221</v>
      </c>
      <c r="E48" s="2">
        <v>81</v>
      </c>
      <c r="F48" s="2">
        <v>125</v>
      </c>
    </row>
    <row r="49" spans="1:6" ht="23" x14ac:dyDescent="0.35">
      <c r="A49" s="2">
        <v>51</v>
      </c>
      <c r="B49" s="12" t="s">
        <v>140</v>
      </c>
      <c r="C49" s="2">
        <v>5</v>
      </c>
      <c r="D49" s="2">
        <v>161</v>
      </c>
      <c r="E49" s="2">
        <v>72</v>
      </c>
      <c r="F49" s="2">
        <v>125</v>
      </c>
    </row>
    <row r="50" spans="1:6" ht="23" x14ac:dyDescent="0.35">
      <c r="A50" s="2">
        <v>52</v>
      </c>
      <c r="B50" s="12" t="s">
        <v>141</v>
      </c>
      <c r="C50" s="2" t="s">
        <v>108</v>
      </c>
      <c r="D50" s="2">
        <v>237</v>
      </c>
      <c r="E50" s="2">
        <v>87</v>
      </c>
      <c r="F50" s="2">
        <v>62</v>
      </c>
    </row>
    <row r="51" spans="1:6" x14ac:dyDescent="0.35">
      <c r="A51" s="2">
        <v>53</v>
      </c>
      <c r="B51" s="12" t="s">
        <v>142</v>
      </c>
      <c r="C51" s="2" t="s">
        <v>105</v>
      </c>
      <c r="D51" s="2">
        <v>19</v>
      </c>
      <c r="E51" s="2">
        <v>80</v>
      </c>
      <c r="F51" s="2">
        <v>62</v>
      </c>
    </row>
    <row r="52" spans="1:6" ht="23" x14ac:dyDescent="0.35">
      <c r="A52" s="2">
        <v>55</v>
      </c>
      <c r="B52" s="12" t="s">
        <v>143</v>
      </c>
      <c r="C52" s="2" t="s">
        <v>95</v>
      </c>
      <c r="D52" s="2">
        <v>20</v>
      </c>
      <c r="E52" s="2">
        <v>107</v>
      </c>
      <c r="F52" s="2">
        <v>62</v>
      </c>
    </row>
    <row r="53" spans="1:6" ht="23" x14ac:dyDescent="0.35">
      <c r="A53" s="2">
        <v>56</v>
      </c>
      <c r="B53" s="12" t="s">
        <v>144</v>
      </c>
      <c r="C53" s="2">
        <v>4</v>
      </c>
      <c r="D53" s="2">
        <v>20</v>
      </c>
      <c r="E53" s="2">
        <v>107</v>
      </c>
      <c r="F53" s="2">
        <v>62</v>
      </c>
    </row>
    <row r="54" spans="1:6" x14ac:dyDescent="0.35">
      <c r="A54" s="2">
        <v>58</v>
      </c>
      <c r="B54" s="12" t="s">
        <v>145</v>
      </c>
      <c r="C54" s="2" t="s">
        <v>95</v>
      </c>
      <c r="D54" s="2">
        <v>63</v>
      </c>
      <c r="E54" s="2">
        <v>94</v>
      </c>
      <c r="F54" s="2">
        <v>125</v>
      </c>
    </row>
    <row r="55" spans="1:6" ht="23" x14ac:dyDescent="0.35">
      <c r="A55" s="2">
        <v>59</v>
      </c>
      <c r="B55" s="12" t="s">
        <v>146</v>
      </c>
      <c r="C55" s="2">
        <v>4</v>
      </c>
      <c r="D55" s="2">
        <v>63</v>
      </c>
      <c r="E55" s="2">
        <v>94</v>
      </c>
      <c r="F55" s="2">
        <v>125</v>
      </c>
    </row>
    <row r="56" spans="1:6" ht="23" x14ac:dyDescent="0.35">
      <c r="A56" s="2">
        <v>60</v>
      </c>
      <c r="B56" s="12" t="s">
        <v>147</v>
      </c>
      <c r="C56" s="2">
        <v>5</v>
      </c>
      <c r="D56" s="2">
        <v>63</v>
      </c>
      <c r="E56" s="2">
        <v>94</v>
      </c>
      <c r="F56" s="2">
        <v>125</v>
      </c>
    </row>
    <row r="57" spans="1:6" x14ac:dyDescent="0.35">
      <c r="A57" s="2">
        <v>61</v>
      </c>
      <c r="B57" s="12" t="s">
        <v>148</v>
      </c>
      <c r="C57" s="2" t="s">
        <v>91</v>
      </c>
      <c r="D57" s="2">
        <v>307</v>
      </c>
      <c r="E57" s="2">
        <v>92</v>
      </c>
      <c r="F57" s="2">
        <v>125</v>
      </c>
    </row>
    <row r="58" spans="1:6" ht="23" x14ac:dyDescent="0.35">
      <c r="A58" s="2">
        <v>62</v>
      </c>
      <c r="B58" s="12" t="s">
        <v>149</v>
      </c>
      <c r="C58" s="2" t="s">
        <v>105</v>
      </c>
      <c r="D58" s="2">
        <v>27</v>
      </c>
      <c r="E58" s="2">
        <v>99</v>
      </c>
      <c r="F58" s="2">
        <v>125</v>
      </c>
    </row>
    <row r="59" spans="1:6" ht="23" x14ac:dyDescent="0.35">
      <c r="A59" s="2">
        <v>63</v>
      </c>
      <c r="B59" s="12" t="s">
        <v>150</v>
      </c>
      <c r="C59" s="2" t="s">
        <v>105</v>
      </c>
      <c r="D59" s="2">
        <v>27</v>
      </c>
      <c r="E59" s="2">
        <v>99</v>
      </c>
      <c r="F59" s="2">
        <v>125</v>
      </c>
    </row>
    <row r="60" spans="1:6" ht="23" x14ac:dyDescent="0.35">
      <c r="A60" s="2">
        <v>64</v>
      </c>
      <c r="B60" s="12" t="s">
        <v>151</v>
      </c>
      <c r="C60" s="2">
        <v>4</v>
      </c>
      <c r="D60" s="2">
        <v>62</v>
      </c>
      <c r="E60" s="2">
        <v>104</v>
      </c>
      <c r="F60" s="2">
        <v>125</v>
      </c>
    </row>
    <row r="61" spans="1:6" x14ac:dyDescent="0.35">
      <c r="A61" s="2">
        <v>65</v>
      </c>
      <c r="B61" s="12" t="s">
        <v>152</v>
      </c>
      <c r="C61" s="2" t="s">
        <v>108</v>
      </c>
      <c r="D61" s="2">
        <v>62</v>
      </c>
      <c r="E61" s="2">
        <v>104</v>
      </c>
      <c r="F61" s="2">
        <v>125</v>
      </c>
    </row>
    <row r="62" spans="1:6" ht="23" x14ac:dyDescent="0.35">
      <c r="A62" s="2">
        <v>66</v>
      </c>
      <c r="B62" s="12" t="s">
        <v>153</v>
      </c>
      <c r="C62" s="2" t="s">
        <v>91</v>
      </c>
      <c r="D62" s="2">
        <v>62</v>
      </c>
      <c r="E62" s="2">
        <v>104</v>
      </c>
      <c r="F62" s="2">
        <v>125</v>
      </c>
    </row>
    <row r="63" spans="1:6" ht="23" x14ac:dyDescent="0.35">
      <c r="A63" s="2">
        <v>68</v>
      </c>
      <c r="B63" s="12" t="s">
        <v>154</v>
      </c>
      <c r="C63" s="2" t="s">
        <v>91</v>
      </c>
      <c r="D63" s="2">
        <v>5098</v>
      </c>
      <c r="E63" s="2">
        <v>103</v>
      </c>
      <c r="F63" s="2">
        <v>62</v>
      </c>
    </row>
    <row r="64" spans="1:6" x14ac:dyDescent="0.35">
      <c r="A64" s="2">
        <v>69</v>
      </c>
      <c r="B64" s="12" t="s">
        <v>155</v>
      </c>
      <c r="C64" s="2" t="s">
        <v>108</v>
      </c>
      <c r="D64" s="2">
        <v>27</v>
      </c>
      <c r="E64" s="2">
        <v>108</v>
      </c>
      <c r="F64" s="2">
        <v>125</v>
      </c>
    </row>
    <row r="65" spans="1:6" ht="23" x14ac:dyDescent="0.35">
      <c r="A65" s="2">
        <v>70</v>
      </c>
      <c r="B65" s="12" t="s">
        <v>156</v>
      </c>
      <c r="C65" s="2" t="s">
        <v>95</v>
      </c>
      <c r="D65" s="2">
        <v>27</v>
      </c>
      <c r="E65" s="2">
        <v>108</v>
      </c>
      <c r="F65" s="2">
        <v>125</v>
      </c>
    </row>
    <row r="66" spans="1:6" ht="23" x14ac:dyDescent="0.35">
      <c r="A66" s="2">
        <v>71</v>
      </c>
      <c r="B66" s="12" t="s">
        <v>157</v>
      </c>
      <c r="C66" s="2" t="s">
        <v>105</v>
      </c>
      <c r="D66" s="2">
        <v>27</v>
      </c>
      <c r="E66" s="2">
        <v>108</v>
      </c>
      <c r="F66" s="2">
        <v>125</v>
      </c>
    </row>
    <row r="67" spans="1:6" x14ac:dyDescent="0.35">
      <c r="A67" s="2">
        <v>72</v>
      </c>
      <c r="B67" s="12" t="s">
        <v>158</v>
      </c>
      <c r="C67" s="2">
        <v>4</v>
      </c>
      <c r="D67" s="2">
        <v>27</v>
      </c>
      <c r="E67" s="2">
        <v>108</v>
      </c>
      <c r="F67" s="2">
        <v>125</v>
      </c>
    </row>
    <row r="68" spans="1:6" ht="23" x14ac:dyDescent="0.35">
      <c r="A68" s="2">
        <v>73</v>
      </c>
      <c r="B68" s="12" t="s">
        <v>159</v>
      </c>
      <c r="C68" s="2" t="s">
        <v>105</v>
      </c>
      <c r="D68" s="2">
        <v>27</v>
      </c>
      <c r="E68" s="2">
        <v>108</v>
      </c>
      <c r="F68" s="2">
        <v>125</v>
      </c>
    </row>
    <row r="69" spans="1:6" ht="34.5" x14ac:dyDescent="0.35">
      <c r="A69" s="2">
        <v>74</v>
      </c>
      <c r="B69" s="12" t="s">
        <v>160</v>
      </c>
      <c r="C69" s="2" t="s">
        <v>91</v>
      </c>
      <c r="D69" s="2">
        <v>27</v>
      </c>
      <c r="E69" s="2">
        <v>108</v>
      </c>
      <c r="F69" s="2">
        <v>125</v>
      </c>
    </row>
    <row r="70" spans="1:6" ht="23" x14ac:dyDescent="0.35">
      <c r="A70" s="2">
        <v>75</v>
      </c>
      <c r="B70" s="12" t="s">
        <v>161</v>
      </c>
      <c r="C70" s="2">
        <v>3</v>
      </c>
      <c r="D70" s="2">
        <v>27</v>
      </c>
      <c r="E70" s="2">
        <v>108</v>
      </c>
      <c r="F70" s="2">
        <v>125</v>
      </c>
    </row>
    <row r="71" spans="1:6" x14ac:dyDescent="0.35">
      <c r="A71" s="2">
        <v>77</v>
      </c>
      <c r="B71" s="12" t="s">
        <v>162</v>
      </c>
      <c r="C71" s="2" t="s">
        <v>91</v>
      </c>
      <c r="D71" s="2">
        <v>32</v>
      </c>
      <c r="E71" s="2">
        <v>108</v>
      </c>
      <c r="F71" s="2">
        <v>62</v>
      </c>
    </row>
    <row r="72" spans="1:6" ht="23" x14ac:dyDescent="0.35">
      <c r="A72" s="2">
        <v>78</v>
      </c>
      <c r="B72" s="12" t="s">
        <v>163</v>
      </c>
      <c r="C72" s="2">
        <v>1</v>
      </c>
      <c r="D72" s="2">
        <v>32</v>
      </c>
      <c r="E72" s="2">
        <v>111</v>
      </c>
      <c r="F72" s="2">
        <v>125</v>
      </c>
    </row>
    <row r="73" spans="1:6" x14ac:dyDescent="0.35">
      <c r="A73" s="2">
        <v>79</v>
      </c>
      <c r="B73" s="12" t="s">
        <v>164</v>
      </c>
      <c r="C73" s="2">
        <v>3</v>
      </c>
      <c r="D73" s="2">
        <v>32</v>
      </c>
      <c r="E73" s="2">
        <v>118</v>
      </c>
      <c r="F73" s="2">
        <v>62</v>
      </c>
    </row>
    <row r="74" spans="1:6" x14ac:dyDescent="0.35">
      <c r="A74" s="2">
        <v>80</v>
      </c>
      <c r="B74" s="12" t="s">
        <v>165</v>
      </c>
      <c r="C74" s="2" t="s">
        <v>108</v>
      </c>
      <c r="D74" s="2">
        <v>32</v>
      </c>
      <c r="E74" s="2">
        <v>108</v>
      </c>
      <c r="F74" s="2">
        <v>125</v>
      </c>
    </row>
    <row r="75" spans="1:6" ht="23" x14ac:dyDescent="0.35">
      <c r="A75" s="2">
        <v>81</v>
      </c>
      <c r="B75" s="12" t="s">
        <v>166</v>
      </c>
      <c r="C75" s="2">
        <v>1</v>
      </c>
      <c r="D75" s="2">
        <v>32</v>
      </c>
      <c r="E75" s="2">
        <v>111</v>
      </c>
      <c r="F75" s="2">
        <v>62</v>
      </c>
    </row>
    <row r="76" spans="1:6" ht="23" x14ac:dyDescent="0.35">
      <c r="A76" s="2">
        <v>82</v>
      </c>
      <c r="B76" s="12" t="s">
        <v>167</v>
      </c>
      <c r="C76" s="2" t="s">
        <v>91</v>
      </c>
      <c r="D76" s="2">
        <v>32</v>
      </c>
      <c r="E76" s="2">
        <v>106</v>
      </c>
      <c r="F76" s="2">
        <v>62</v>
      </c>
    </row>
    <row r="77" spans="1:6" ht="23" x14ac:dyDescent="0.35">
      <c r="A77" s="2">
        <v>84</v>
      </c>
      <c r="B77" s="12" t="s">
        <v>168</v>
      </c>
      <c r="C77" s="2">
        <v>3</v>
      </c>
      <c r="D77" s="2">
        <v>149</v>
      </c>
      <c r="E77" s="2">
        <v>111</v>
      </c>
      <c r="F77" s="2">
        <v>125</v>
      </c>
    </row>
    <row r="78" spans="1:6" ht="23" x14ac:dyDescent="0.35">
      <c r="A78" s="2">
        <v>85</v>
      </c>
      <c r="B78" s="12" t="s">
        <v>169</v>
      </c>
      <c r="C78" s="2">
        <v>3</v>
      </c>
      <c r="D78" s="2">
        <v>43</v>
      </c>
      <c r="E78" s="2">
        <v>108</v>
      </c>
      <c r="F78" s="2">
        <v>125</v>
      </c>
    </row>
    <row r="79" spans="1:6" ht="23" x14ac:dyDescent="0.35">
      <c r="A79" s="2">
        <v>86</v>
      </c>
      <c r="B79" s="12" t="s">
        <v>170</v>
      </c>
      <c r="C79" s="2" t="s">
        <v>105</v>
      </c>
      <c r="D79" s="2">
        <v>40</v>
      </c>
      <c r="E79" s="2">
        <v>111</v>
      </c>
      <c r="F79" s="2">
        <v>125</v>
      </c>
    </row>
    <row r="80" spans="1:6" ht="23" x14ac:dyDescent="0.35">
      <c r="A80" s="2">
        <v>87</v>
      </c>
      <c r="B80" s="12" t="s">
        <v>171</v>
      </c>
      <c r="C80" s="2">
        <v>2</v>
      </c>
      <c r="D80" s="2">
        <v>27</v>
      </c>
      <c r="E80" s="2">
        <v>111</v>
      </c>
      <c r="F80" s="2">
        <v>125</v>
      </c>
    </row>
    <row r="81" spans="1:6" ht="23" x14ac:dyDescent="0.35">
      <c r="A81" s="2">
        <v>88</v>
      </c>
      <c r="B81" s="12" t="s">
        <v>172</v>
      </c>
      <c r="C81" s="2">
        <v>2</v>
      </c>
      <c r="D81" s="2">
        <v>27</v>
      </c>
      <c r="E81" s="2">
        <v>111</v>
      </c>
      <c r="F81" s="2">
        <v>125</v>
      </c>
    </row>
    <row r="82" spans="1:6" ht="23" x14ac:dyDescent="0.35">
      <c r="A82" s="2">
        <v>90</v>
      </c>
      <c r="B82" s="12" t="s">
        <v>173</v>
      </c>
      <c r="C82" s="2">
        <v>4</v>
      </c>
      <c r="D82" s="2">
        <v>84</v>
      </c>
      <c r="E82" s="2">
        <v>101</v>
      </c>
      <c r="F82" s="2">
        <v>125</v>
      </c>
    </row>
    <row r="83" spans="1:6" x14ac:dyDescent="0.35">
      <c r="A83" s="2">
        <v>91</v>
      </c>
      <c r="B83" s="12" t="s">
        <v>174</v>
      </c>
      <c r="C83" s="2" t="s">
        <v>95</v>
      </c>
      <c r="D83" s="2">
        <v>84</v>
      </c>
      <c r="E83" s="2">
        <v>101</v>
      </c>
      <c r="F83" s="2">
        <v>125</v>
      </c>
    </row>
    <row r="84" spans="1:6" x14ac:dyDescent="0.35">
      <c r="A84" s="2">
        <v>92</v>
      </c>
      <c r="B84" s="12" t="s">
        <v>175</v>
      </c>
      <c r="C84" s="2" t="s">
        <v>95</v>
      </c>
      <c r="D84" s="2">
        <v>84</v>
      </c>
      <c r="E84" s="2">
        <v>101</v>
      </c>
      <c r="F84" s="2">
        <v>125</v>
      </c>
    </row>
    <row r="85" spans="1:6" x14ac:dyDescent="0.35">
      <c r="A85" s="2">
        <v>93</v>
      </c>
      <c r="B85" s="12" t="s">
        <v>176</v>
      </c>
      <c r="C85" s="2" t="s">
        <v>95</v>
      </c>
      <c r="D85" s="2">
        <v>84</v>
      </c>
      <c r="E85" s="2">
        <v>101</v>
      </c>
      <c r="F85" s="2">
        <v>125</v>
      </c>
    </row>
    <row r="86" spans="1:6" ht="23" x14ac:dyDescent="0.35">
      <c r="A86" s="2">
        <v>94</v>
      </c>
      <c r="B86" s="12" t="s">
        <v>177</v>
      </c>
      <c r="C86" s="2">
        <v>4</v>
      </c>
      <c r="D86" s="2">
        <v>17</v>
      </c>
      <c r="E86" s="2">
        <v>103</v>
      </c>
      <c r="F86" s="2">
        <v>62</v>
      </c>
    </row>
    <row r="87" spans="1:6" x14ac:dyDescent="0.35">
      <c r="A87" s="2">
        <v>95</v>
      </c>
      <c r="B87" s="12" t="s">
        <v>126</v>
      </c>
      <c r="C87" s="2">
        <v>3</v>
      </c>
      <c r="D87" s="2">
        <v>17</v>
      </c>
      <c r="E87" s="2">
        <v>103</v>
      </c>
      <c r="F87" s="2">
        <v>62</v>
      </c>
    </row>
    <row r="88" spans="1:6" ht="23" x14ac:dyDescent="0.35">
      <c r="A88" s="2">
        <v>96</v>
      </c>
      <c r="B88" s="12" t="s">
        <v>178</v>
      </c>
      <c r="C88" s="2">
        <v>4</v>
      </c>
      <c r="D88" s="2">
        <v>17</v>
      </c>
      <c r="E88" s="2">
        <v>103</v>
      </c>
      <c r="F88" s="2">
        <v>62</v>
      </c>
    </row>
    <row r="89" spans="1:6" ht="34.5" x14ac:dyDescent="0.35">
      <c r="A89" s="2">
        <v>97</v>
      </c>
      <c r="B89" s="12" t="s">
        <v>179</v>
      </c>
      <c r="C89" s="2">
        <v>2</v>
      </c>
      <c r="D89" s="2" t="s">
        <v>92</v>
      </c>
      <c r="E89" s="2" t="s">
        <v>92</v>
      </c>
      <c r="F89" s="2">
        <v>62</v>
      </c>
    </row>
    <row r="90" spans="1:6" ht="23" x14ac:dyDescent="0.35">
      <c r="A90" s="2">
        <v>98</v>
      </c>
      <c r="B90" s="12" t="s">
        <v>180</v>
      </c>
      <c r="C90" s="2" t="s">
        <v>91</v>
      </c>
      <c r="D90" s="2" t="s">
        <v>92</v>
      </c>
      <c r="E90" s="2" t="s">
        <v>92</v>
      </c>
      <c r="F90" s="2">
        <v>62</v>
      </c>
    </row>
    <row r="91" spans="1:6" ht="23.5" thickBot="1" x14ac:dyDescent="0.4">
      <c r="A91" s="4">
        <v>99</v>
      </c>
      <c r="B91" s="13" t="s">
        <v>181</v>
      </c>
      <c r="C91" s="4" t="s">
        <v>95</v>
      </c>
      <c r="D91" s="4" t="s">
        <v>92</v>
      </c>
      <c r="E91" s="4" t="s">
        <v>92</v>
      </c>
      <c r="F91" s="4">
        <v>62</v>
      </c>
    </row>
  </sheetData>
  <mergeCells count="5">
    <mergeCell ref="B1:B2"/>
    <mergeCell ref="C1:C2"/>
    <mergeCell ref="D1:D2"/>
    <mergeCell ref="E1:E2"/>
    <mergeCell ref="F1:F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6" zoomScaleNormal="100" workbookViewId="0">
      <selection activeCell="B37" sqref="B37:E37"/>
    </sheetView>
  </sheetViews>
  <sheetFormatPr defaultRowHeight="14.5" x14ac:dyDescent="0.35"/>
  <cols>
    <col min="1" max="1" width="22.26953125" bestFit="1" customWidth="1"/>
  </cols>
  <sheetData>
    <row r="1" spans="1:16" ht="15" thickBot="1" x14ac:dyDescent="0.4">
      <c r="A1" s="116"/>
      <c r="B1" s="279" t="s">
        <v>481</v>
      </c>
      <c r="C1" s="279"/>
      <c r="D1" s="279"/>
      <c r="E1" s="279"/>
      <c r="F1" s="279"/>
      <c r="G1" s="165"/>
      <c r="H1" s="280" t="s">
        <v>324</v>
      </c>
      <c r="I1" s="279"/>
      <c r="J1" s="279"/>
      <c r="K1" s="279"/>
      <c r="L1" s="279"/>
      <c r="M1" s="279"/>
    </row>
    <row r="2" spans="1:16" ht="15" customHeight="1" thickBot="1" x14ac:dyDescent="0.4">
      <c r="A2" s="140"/>
      <c r="B2" s="267" t="s">
        <v>1</v>
      </c>
      <c r="C2" s="268"/>
      <c r="D2" s="268"/>
      <c r="E2" s="268" t="s">
        <v>2</v>
      </c>
      <c r="F2" s="268"/>
      <c r="G2" s="281"/>
      <c r="H2" s="267" t="s">
        <v>1</v>
      </c>
      <c r="I2" s="268"/>
      <c r="J2" s="281"/>
      <c r="K2" s="282" t="s">
        <v>2</v>
      </c>
      <c r="L2" s="283"/>
      <c r="M2" s="283"/>
    </row>
    <row r="3" spans="1:16" ht="15" thickBot="1" x14ac:dyDescent="0.4">
      <c r="A3" s="140"/>
      <c r="B3" s="139" t="s">
        <v>3</v>
      </c>
      <c r="C3" s="140" t="s">
        <v>4</v>
      </c>
      <c r="D3" s="141" t="s">
        <v>5</v>
      </c>
      <c r="E3" s="140" t="s">
        <v>3</v>
      </c>
      <c r="F3" s="140" t="s">
        <v>4</v>
      </c>
      <c r="G3" s="140" t="s">
        <v>5</v>
      </c>
      <c r="H3" s="131" t="s">
        <v>3</v>
      </c>
      <c r="I3" s="112" t="s">
        <v>4</v>
      </c>
      <c r="J3" s="132" t="s">
        <v>5</v>
      </c>
      <c r="K3" s="129" t="s">
        <v>3</v>
      </c>
      <c r="L3" s="112" t="s">
        <v>4</v>
      </c>
      <c r="M3" s="132" t="s">
        <v>5</v>
      </c>
    </row>
    <row r="4" spans="1:16" x14ac:dyDescent="0.35">
      <c r="A4" s="140" t="s">
        <v>6</v>
      </c>
      <c r="B4" s="139">
        <v>0.27</v>
      </c>
      <c r="C4" s="142">
        <v>0.26500000000000001</v>
      </c>
      <c r="D4" s="141">
        <v>0.222</v>
      </c>
      <c r="E4" s="140">
        <v>0.14099999999999999</v>
      </c>
      <c r="F4" s="142">
        <v>0.154</v>
      </c>
      <c r="G4" s="140">
        <v>0.20100000000000001</v>
      </c>
      <c r="H4" s="133">
        <v>5.5E-2</v>
      </c>
      <c r="I4" s="134">
        <v>4.5999999999999999E-2</v>
      </c>
      <c r="J4" s="135">
        <v>1.4999999999999999E-2</v>
      </c>
      <c r="K4" s="133">
        <v>3.7999999999999999E-2</v>
      </c>
      <c r="L4" s="134">
        <v>3.1E-2</v>
      </c>
      <c r="M4" s="135">
        <v>1.2E-2</v>
      </c>
    </row>
    <row r="5" spans="1:16" x14ac:dyDescent="0.35">
      <c r="A5" s="111" t="s">
        <v>10</v>
      </c>
      <c r="B5" s="133">
        <v>0.27100000000000002</v>
      </c>
      <c r="C5" s="111">
        <v>0.214</v>
      </c>
      <c r="D5" s="135">
        <v>0.27200000000000002</v>
      </c>
      <c r="E5" s="111">
        <v>0.125</v>
      </c>
      <c r="F5" s="136">
        <v>0.193</v>
      </c>
      <c r="G5" s="111">
        <v>0.14599999999999999</v>
      </c>
      <c r="H5" s="133">
        <v>4.2999999999999997E-2</v>
      </c>
      <c r="I5" s="134">
        <v>6.2E-2</v>
      </c>
      <c r="J5" s="135">
        <v>7.6999999999999999E-2</v>
      </c>
      <c r="K5" s="133">
        <v>4.5999999999999999E-2</v>
      </c>
      <c r="L5" s="137">
        <v>4.2999999999999997E-2</v>
      </c>
      <c r="M5" s="135">
        <v>7.0000000000000007E-2</v>
      </c>
    </row>
    <row r="6" spans="1:16" x14ac:dyDescent="0.35">
      <c r="A6" s="111" t="s">
        <v>13</v>
      </c>
      <c r="B6" s="133">
        <v>0.26700000000000002</v>
      </c>
      <c r="C6" s="111">
        <v>0.22600000000000001</v>
      </c>
      <c r="D6" s="135">
        <v>0.249</v>
      </c>
      <c r="E6" s="111">
        <v>0.112</v>
      </c>
      <c r="F6" s="111">
        <v>9.8000000000000004E-2</v>
      </c>
      <c r="G6" s="111">
        <v>0.109</v>
      </c>
      <c r="H6" s="133">
        <v>4.7E-2</v>
      </c>
      <c r="I6" s="111">
        <v>3.7999999999999999E-2</v>
      </c>
      <c r="J6" s="135">
        <v>4.5999999999999999E-2</v>
      </c>
      <c r="K6" s="133">
        <v>6.9000000000000006E-2</v>
      </c>
      <c r="L6" s="111">
        <v>1.7000000000000001E-2</v>
      </c>
      <c r="M6" s="135">
        <v>4.2999999999999997E-2</v>
      </c>
    </row>
    <row r="7" spans="1:16" x14ac:dyDescent="0.35">
      <c r="A7" s="111" t="s">
        <v>18</v>
      </c>
      <c r="B7" s="133">
        <v>0.245</v>
      </c>
      <c r="C7" s="111">
        <v>0.22900000000000001</v>
      </c>
      <c r="D7" s="135">
        <v>0.24199999999999999</v>
      </c>
      <c r="E7" s="111">
        <v>0.14899999999999999</v>
      </c>
      <c r="F7" s="136">
        <v>0.20799999999999999</v>
      </c>
      <c r="G7" s="111">
        <v>0.154</v>
      </c>
      <c r="H7" s="133">
        <v>3.2000000000000001E-2</v>
      </c>
      <c r="I7" s="136">
        <v>3.4000000000000002E-2</v>
      </c>
      <c r="J7" s="135">
        <v>3.1E-2</v>
      </c>
      <c r="K7" s="133">
        <v>3.7999999999999999E-2</v>
      </c>
      <c r="L7" s="111">
        <v>1.2E-2</v>
      </c>
      <c r="M7" s="135">
        <v>1.7000000000000001E-2</v>
      </c>
      <c r="O7" t="s">
        <v>524</v>
      </c>
    </row>
    <row r="8" spans="1:16" x14ac:dyDescent="0.35">
      <c r="A8" s="111" t="s">
        <v>21</v>
      </c>
      <c r="B8" s="133">
        <v>0.26700000000000002</v>
      </c>
      <c r="C8" s="136">
        <v>0.29199999999999998</v>
      </c>
      <c r="D8" s="135">
        <v>0.25800000000000001</v>
      </c>
      <c r="E8" s="111">
        <v>0.153</v>
      </c>
      <c r="F8" s="136">
        <v>0.189</v>
      </c>
      <c r="G8" s="111">
        <v>0.129</v>
      </c>
      <c r="H8" s="133">
        <v>4.9000000000000002E-2</v>
      </c>
      <c r="I8" s="134">
        <v>5.7000000000000002E-2</v>
      </c>
      <c r="J8" s="135">
        <v>6.4000000000000001E-2</v>
      </c>
      <c r="K8" s="133">
        <v>3.5999999999999997E-2</v>
      </c>
      <c r="L8" s="134">
        <v>4.2000000000000003E-2</v>
      </c>
      <c r="M8" s="135">
        <v>8.1000000000000003E-2</v>
      </c>
    </row>
    <row r="9" spans="1:16" x14ac:dyDescent="0.35">
      <c r="A9" s="111" t="s">
        <v>23</v>
      </c>
      <c r="B9" s="133">
        <v>0.26600000000000001</v>
      </c>
      <c r="C9" s="134">
        <v>0.26400000000000001</v>
      </c>
      <c r="D9" s="135">
        <v>0.26300000000000001</v>
      </c>
      <c r="E9" s="111">
        <v>0.109</v>
      </c>
      <c r="F9" s="136">
        <v>0.16</v>
      </c>
      <c r="G9" s="111">
        <v>0.11600000000000001</v>
      </c>
      <c r="H9" s="133">
        <v>4.9000000000000002E-2</v>
      </c>
      <c r="I9" s="111">
        <v>2.8000000000000001E-2</v>
      </c>
      <c r="J9" s="135">
        <v>4.5999999999999999E-2</v>
      </c>
      <c r="K9" s="133">
        <v>7.1999999999999995E-2</v>
      </c>
      <c r="L9" s="111">
        <v>2.1000000000000001E-2</v>
      </c>
      <c r="M9" s="135">
        <v>4.8000000000000001E-2</v>
      </c>
    </row>
    <row r="10" spans="1:16" x14ac:dyDescent="0.35">
      <c r="A10" s="111" t="s">
        <v>27</v>
      </c>
      <c r="B10" s="133">
        <v>0.26600000000000001</v>
      </c>
      <c r="C10" s="111">
        <v>0.246</v>
      </c>
      <c r="D10" s="135">
        <v>0.26300000000000001</v>
      </c>
      <c r="E10" s="111">
        <v>0.109</v>
      </c>
      <c r="F10" s="136">
        <v>0.17100000000000001</v>
      </c>
      <c r="G10" s="111">
        <v>0.11600000000000001</v>
      </c>
      <c r="H10" s="133">
        <v>4.9000000000000002E-2</v>
      </c>
      <c r="I10" s="111">
        <v>3.7999999999999999E-2</v>
      </c>
      <c r="J10" s="135">
        <v>4.5999999999999999E-2</v>
      </c>
      <c r="K10" s="133">
        <v>7.1999999999999995E-2</v>
      </c>
      <c r="L10" s="134">
        <v>5.1999999999999998E-2</v>
      </c>
      <c r="M10" s="135">
        <v>4.8000000000000001E-2</v>
      </c>
    </row>
    <row r="11" spans="1:16" x14ac:dyDescent="0.35">
      <c r="A11" s="111" t="s">
        <v>30</v>
      </c>
      <c r="B11" s="133">
        <v>0.26600000000000001</v>
      </c>
      <c r="C11" s="136">
        <v>0.26800000000000002</v>
      </c>
      <c r="D11" s="135">
        <v>0.26300000000000001</v>
      </c>
      <c r="E11" s="111">
        <v>0.109</v>
      </c>
      <c r="F11" s="136">
        <v>0.123</v>
      </c>
      <c r="G11" s="111">
        <v>0.11600000000000001</v>
      </c>
      <c r="H11" s="133">
        <v>4.9000000000000002E-2</v>
      </c>
      <c r="I11" s="111">
        <v>0.04</v>
      </c>
      <c r="J11" s="135">
        <v>4.5999999999999999E-2</v>
      </c>
      <c r="K11" s="133">
        <v>7.1999999999999995E-2</v>
      </c>
      <c r="L11" s="111">
        <v>2.3E-2</v>
      </c>
      <c r="M11" s="135">
        <v>4.8000000000000001E-2</v>
      </c>
    </row>
    <row r="12" spans="1:16" x14ac:dyDescent="0.35">
      <c r="A12" s="111" t="s">
        <v>33</v>
      </c>
      <c r="B12" s="133">
        <v>0.247</v>
      </c>
      <c r="C12" s="136">
        <v>0.248</v>
      </c>
      <c r="D12" s="135">
        <v>0.247</v>
      </c>
      <c r="E12" s="111">
        <v>0.113</v>
      </c>
      <c r="F12" s="136">
        <v>0.127</v>
      </c>
      <c r="G12" s="111">
        <v>0.115</v>
      </c>
      <c r="H12" s="133">
        <v>4.5999999999999999E-2</v>
      </c>
      <c r="I12" s="134">
        <v>0.05</v>
      </c>
      <c r="J12" s="135">
        <v>7.0000000000000007E-2</v>
      </c>
      <c r="K12" s="133">
        <v>5.0999999999999997E-2</v>
      </c>
      <c r="L12" s="134">
        <v>6.2E-2</v>
      </c>
      <c r="M12" s="135">
        <v>0.11600000000000001</v>
      </c>
    </row>
    <row r="13" spans="1:16" ht="15" thickBot="1" x14ac:dyDescent="0.4">
      <c r="A13" s="112" t="s">
        <v>37</v>
      </c>
      <c r="B13" s="131">
        <v>0.26600000000000001</v>
      </c>
      <c r="C13" s="138">
        <v>0.27900000000000003</v>
      </c>
      <c r="D13" s="132">
        <v>0.31</v>
      </c>
      <c r="E13" s="112">
        <v>0.112</v>
      </c>
      <c r="F13" s="138">
        <v>0.14399999999999999</v>
      </c>
      <c r="G13" s="112">
        <v>0.14599999999999999</v>
      </c>
      <c r="H13" s="131">
        <v>4.7E-2</v>
      </c>
      <c r="I13" s="138">
        <v>0.04</v>
      </c>
      <c r="J13" s="132">
        <v>3.5999999999999997E-2</v>
      </c>
      <c r="K13" s="131">
        <v>6.9000000000000006E-2</v>
      </c>
      <c r="L13" s="112">
        <v>2.5999999999999999E-2</v>
      </c>
      <c r="M13" s="132">
        <v>2.8000000000000001E-2</v>
      </c>
    </row>
    <row r="16" spans="1:16" ht="15" thickBot="1" x14ac:dyDescent="0.4">
      <c r="B16" s="278" t="s">
        <v>323</v>
      </c>
      <c r="C16" s="278"/>
      <c r="D16" s="278"/>
      <c r="E16" s="263" t="s">
        <v>324</v>
      </c>
      <c r="F16" s="263"/>
      <c r="G16" s="263"/>
      <c r="H16" s="263" t="s">
        <v>473</v>
      </c>
      <c r="I16" s="263"/>
      <c r="J16" s="263"/>
      <c r="K16" s="263" t="s">
        <v>326</v>
      </c>
      <c r="L16" s="263"/>
      <c r="M16" s="263"/>
      <c r="N16" s="262" t="s">
        <v>474</v>
      </c>
      <c r="O16" s="262"/>
      <c r="P16" s="262"/>
    </row>
    <row r="17" spans="1:16" ht="15" thickBot="1" x14ac:dyDescent="0.4">
      <c r="A17" t="s">
        <v>475</v>
      </c>
      <c r="B17" s="74" t="s">
        <v>3</v>
      </c>
      <c r="C17" s="74" t="s">
        <v>4</v>
      </c>
      <c r="D17" s="74" t="s">
        <v>5</v>
      </c>
      <c r="E17" s="72" t="s">
        <v>3</v>
      </c>
      <c r="F17" s="4" t="s">
        <v>4</v>
      </c>
      <c r="G17" s="4" t="s">
        <v>5</v>
      </c>
      <c r="H17" s="71" t="s">
        <v>3</v>
      </c>
      <c r="I17" s="71" t="s">
        <v>4</v>
      </c>
      <c r="J17" s="71" t="s">
        <v>5</v>
      </c>
      <c r="K17" s="75" t="s">
        <v>3</v>
      </c>
      <c r="L17" s="23" t="s">
        <v>4</v>
      </c>
      <c r="M17" s="23" t="s">
        <v>5</v>
      </c>
      <c r="N17" s="23" t="s">
        <v>3</v>
      </c>
      <c r="O17" s="23" t="s">
        <v>4</v>
      </c>
      <c r="P17" s="23" t="s">
        <v>5</v>
      </c>
    </row>
    <row r="18" spans="1:16" x14ac:dyDescent="0.35">
      <c r="A18" s="74" t="s">
        <v>6</v>
      </c>
      <c r="B18" s="88">
        <v>0.14099999999999999</v>
      </c>
      <c r="C18" s="89">
        <v>0.154</v>
      </c>
      <c r="D18" s="88">
        <v>0.20100000000000001</v>
      </c>
      <c r="E18" s="107">
        <v>3.7999999999999999E-2</v>
      </c>
      <c r="F18" s="108">
        <v>3.1E-2</v>
      </c>
      <c r="G18" s="107">
        <v>1.2E-2</v>
      </c>
      <c r="H18" s="90">
        <v>0.35</v>
      </c>
      <c r="I18" s="91">
        <v>0.41</v>
      </c>
      <c r="J18" s="90">
        <v>0.44600000000000001</v>
      </c>
      <c r="K18" s="92">
        <v>0.34200000000000003</v>
      </c>
      <c r="L18" s="93">
        <v>0.35399999999999998</v>
      </c>
      <c r="M18" s="94">
        <v>0.41399999999999998</v>
      </c>
      <c r="N18" s="94">
        <v>0.42899999999999999</v>
      </c>
      <c r="O18" s="94">
        <v>0.21199999999999999</v>
      </c>
      <c r="P18" s="94">
        <v>0.57599999999999996</v>
      </c>
    </row>
    <row r="19" spans="1:16" x14ac:dyDescent="0.35">
      <c r="A19" s="73" t="s">
        <v>10</v>
      </c>
      <c r="B19" s="78">
        <v>0.125</v>
      </c>
      <c r="C19" s="95">
        <v>0.193</v>
      </c>
      <c r="D19" s="78">
        <v>0.14599999999999999</v>
      </c>
      <c r="E19" s="107">
        <v>4.5999999999999999E-2</v>
      </c>
      <c r="F19" s="109">
        <v>4.2999999999999997E-2</v>
      </c>
      <c r="G19" s="107">
        <v>7.0000000000000007E-2</v>
      </c>
      <c r="H19" s="90">
        <v>0.35099999999999998</v>
      </c>
      <c r="I19" s="91">
        <v>0.46300000000000002</v>
      </c>
      <c r="J19" s="90">
        <v>0.58299999999999996</v>
      </c>
      <c r="K19" s="92">
        <v>0.32900000000000001</v>
      </c>
      <c r="L19" s="96">
        <v>0.39500000000000002</v>
      </c>
      <c r="M19" s="94">
        <v>0.33500000000000002</v>
      </c>
      <c r="N19" s="94">
        <v>0.67900000000000005</v>
      </c>
      <c r="O19" s="97">
        <v>0.78300000000000003</v>
      </c>
      <c r="P19" s="94">
        <v>0.88700000000000001</v>
      </c>
    </row>
    <row r="20" spans="1:16" x14ac:dyDescent="0.35">
      <c r="A20" s="73" t="s">
        <v>13</v>
      </c>
      <c r="B20" s="78">
        <v>0.112</v>
      </c>
      <c r="C20" s="78">
        <v>9.8000000000000004E-2</v>
      </c>
      <c r="D20" s="78">
        <v>0.109</v>
      </c>
      <c r="E20" s="107">
        <v>6.9000000000000006E-2</v>
      </c>
      <c r="F20" s="107">
        <v>1.7000000000000001E-2</v>
      </c>
      <c r="G20" s="107">
        <v>4.2999999999999997E-2</v>
      </c>
      <c r="H20" s="90">
        <v>0.30499999999999999</v>
      </c>
      <c r="I20" s="91">
        <v>0.30199999999999999</v>
      </c>
      <c r="J20" s="90">
        <v>0.26500000000000001</v>
      </c>
      <c r="K20" s="92">
        <v>0.27900000000000003</v>
      </c>
      <c r="L20" s="96">
        <v>0.308</v>
      </c>
      <c r="M20" s="94">
        <v>0.27400000000000002</v>
      </c>
      <c r="N20" s="94">
        <v>0.72199999999999998</v>
      </c>
      <c r="O20" s="94">
        <v>0.46899999999999997</v>
      </c>
      <c r="P20" s="94">
        <v>0.68200000000000005</v>
      </c>
    </row>
    <row r="21" spans="1:16" x14ac:dyDescent="0.35">
      <c r="A21" s="73" t="s">
        <v>18</v>
      </c>
      <c r="B21" s="78">
        <v>0.14899999999999999</v>
      </c>
      <c r="C21" s="95">
        <v>0.20799999999999999</v>
      </c>
      <c r="D21" s="78">
        <v>0.154</v>
      </c>
      <c r="E21" s="107">
        <v>3.7999999999999999E-2</v>
      </c>
      <c r="F21" s="107">
        <v>1.2E-2</v>
      </c>
      <c r="G21" s="107">
        <v>1.7000000000000001E-2</v>
      </c>
      <c r="H21" s="90">
        <v>0.51600000000000001</v>
      </c>
      <c r="I21" s="90">
        <v>0.42</v>
      </c>
      <c r="J21" s="90">
        <v>0.48899999999999999</v>
      </c>
      <c r="K21" s="92">
        <v>0.38100000000000001</v>
      </c>
      <c r="L21" s="94">
        <v>0.29299999999999998</v>
      </c>
      <c r="M21" s="94">
        <v>0.38800000000000001</v>
      </c>
      <c r="N21" s="94">
        <v>0.71899999999999997</v>
      </c>
      <c r="O21" s="99">
        <v>0.83599999999999997</v>
      </c>
      <c r="P21" s="94">
        <v>0.61599999999999999</v>
      </c>
    </row>
    <row r="22" spans="1:16" x14ac:dyDescent="0.35">
      <c r="A22" s="73" t="s">
        <v>21</v>
      </c>
      <c r="B22" s="78">
        <v>0.153</v>
      </c>
      <c r="C22" s="95">
        <v>0.189</v>
      </c>
      <c r="D22" s="78">
        <v>0.129</v>
      </c>
      <c r="E22" s="107">
        <v>3.5999999999999997E-2</v>
      </c>
      <c r="F22" s="108">
        <v>4.2000000000000003E-2</v>
      </c>
      <c r="G22" s="107">
        <v>8.1000000000000003E-2</v>
      </c>
      <c r="H22" s="90">
        <v>0.39</v>
      </c>
      <c r="I22" s="100">
        <v>0.42799999999999999</v>
      </c>
      <c r="J22" s="90">
        <v>0.27800000000000002</v>
      </c>
      <c r="K22" s="92">
        <v>0.35099999999999998</v>
      </c>
      <c r="L22" s="93">
        <v>0.34200000000000003</v>
      </c>
      <c r="M22" s="94">
        <v>0.27300000000000002</v>
      </c>
      <c r="N22" s="94">
        <v>0.27800000000000002</v>
      </c>
      <c r="O22" s="99">
        <v>0.3</v>
      </c>
      <c r="P22" s="94">
        <v>0.24099999999999999</v>
      </c>
    </row>
    <row r="23" spans="1:16" x14ac:dyDescent="0.35">
      <c r="A23" s="73" t="s">
        <v>23</v>
      </c>
      <c r="B23" s="78">
        <v>0.109</v>
      </c>
      <c r="C23" s="95">
        <v>0.16</v>
      </c>
      <c r="D23" s="78">
        <v>0.11600000000000001</v>
      </c>
      <c r="E23" s="107">
        <v>7.1999999999999995E-2</v>
      </c>
      <c r="F23" s="107">
        <v>2.1000000000000001E-2</v>
      </c>
      <c r="G23" s="107">
        <v>4.8000000000000001E-2</v>
      </c>
      <c r="H23" s="90">
        <v>0.29799999999999999</v>
      </c>
      <c r="I23" s="100">
        <v>0.42799999999999999</v>
      </c>
      <c r="J23" s="90">
        <v>0.33300000000000002</v>
      </c>
      <c r="K23" s="92">
        <v>0.27600000000000002</v>
      </c>
      <c r="L23" s="96">
        <v>0.36399999999999999</v>
      </c>
      <c r="M23" s="94">
        <v>0.28499999999999998</v>
      </c>
      <c r="N23" s="94">
        <v>0.73599999999999999</v>
      </c>
      <c r="O23" s="94">
        <v>0.46899999999999997</v>
      </c>
      <c r="P23" s="94">
        <v>0.70799999999999996</v>
      </c>
    </row>
    <row r="24" spans="1:16" x14ac:dyDescent="0.35">
      <c r="A24" s="73" t="s">
        <v>27</v>
      </c>
      <c r="B24" s="78">
        <v>0.109</v>
      </c>
      <c r="C24" s="95">
        <v>0.17100000000000001</v>
      </c>
      <c r="D24" s="78">
        <v>0.11600000000000001</v>
      </c>
      <c r="E24" s="107">
        <v>7.1999999999999995E-2</v>
      </c>
      <c r="F24" s="108">
        <v>5.1999999999999998E-2</v>
      </c>
      <c r="G24" s="107">
        <v>4.8000000000000001E-2</v>
      </c>
      <c r="H24" s="90">
        <v>0.29799999999999999</v>
      </c>
      <c r="I24" s="100">
        <v>0.44500000000000001</v>
      </c>
      <c r="J24" s="90">
        <v>0.33300000000000002</v>
      </c>
      <c r="K24" s="92">
        <v>0.27600000000000002</v>
      </c>
      <c r="L24" s="96">
        <v>0.33800000000000002</v>
      </c>
      <c r="M24" s="94">
        <v>0.28499999999999998</v>
      </c>
      <c r="N24" s="94">
        <v>0.73599999999999999</v>
      </c>
      <c r="O24" s="94">
        <v>0.32400000000000001</v>
      </c>
      <c r="P24" s="94">
        <v>0.70799999999999996</v>
      </c>
    </row>
    <row r="25" spans="1:16" x14ac:dyDescent="0.35">
      <c r="A25" s="73" t="s">
        <v>30</v>
      </c>
      <c r="B25" s="78">
        <v>0.109</v>
      </c>
      <c r="C25" s="95">
        <v>0.123</v>
      </c>
      <c r="D25" s="78">
        <v>0.11600000000000001</v>
      </c>
      <c r="E25" s="107">
        <v>7.1999999999999995E-2</v>
      </c>
      <c r="F25" s="107">
        <v>2.3E-2</v>
      </c>
      <c r="G25" s="107">
        <v>4.8000000000000001E-2</v>
      </c>
      <c r="H25" s="90">
        <v>0.29799999999999999</v>
      </c>
      <c r="I25" s="91">
        <v>0.312</v>
      </c>
      <c r="J25" s="90">
        <v>0.33300000000000002</v>
      </c>
      <c r="K25" s="92">
        <v>0.27600000000000002</v>
      </c>
      <c r="L25" s="94">
        <v>0.19</v>
      </c>
      <c r="M25" s="94">
        <v>0.28499999999999998</v>
      </c>
      <c r="N25" s="94">
        <v>0.73599999999999999</v>
      </c>
      <c r="O25" s="94">
        <v>0.52400000000000002</v>
      </c>
      <c r="P25" s="94">
        <v>0.70799999999999996</v>
      </c>
    </row>
    <row r="26" spans="1:16" x14ac:dyDescent="0.35">
      <c r="A26" s="73" t="s">
        <v>33</v>
      </c>
      <c r="B26" s="78">
        <v>0.113</v>
      </c>
      <c r="C26" s="95">
        <v>0.127</v>
      </c>
      <c r="D26" s="78">
        <v>0.115</v>
      </c>
      <c r="E26" s="107">
        <v>5.0999999999999997E-2</v>
      </c>
      <c r="F26" s="108">
        <v>6.2E-2</v>
      </c>
      <c r="G26" s="107">
        <v>0.11600000000000001</v>
      </c>
      <c r="H26" s="90">
        <v>0.35199999999999998</v>
      </c>
      <c r="I26" s="91">
        <v>0.45800000000000002</v>
      </c>
      <c r="J26" s="90">
        <v>0.46200000000000002</v>
      </c>
      <c r="K26" s="92">
        <v>0.314</v>
      </c>
      <c r="L26" s="96">
        <v>0.374</v>
      </c>
      <c r="M26" s="94">
        <v>0.32800000000000001</v>
      </c>
      <c r="N26" s="94">
        <v>0.57599999999999996</v>
      </c>
      <c r="O26" s="94">
        <v>0.39600000000000002</v>
      </c>
      <c r="P26" s="94">
        <v>0.43</v>
      </c>
    </row>
    <row r="27" spans="1:16" ht="15" thickBot="1" x14ac:dyDescent="0.4">
      <c r="A27" s="4" t="s">
        <v>37</v>
      </c>
      <c r="B27" s="79">
        <v>0.112</v>
      </c>
      <c r="C27" s="101">
        <v>0.14399999999999999</v>
      </c>
      <c r="D27" s="79">
        <v>0.14599999999999999</v>
      </c>
      <c r="E27" s="79">
        <v>6.9000000000000006E-2</v>
      </c>
      <c r="F27" s="79">
        <v>2.5999999999999999E-2</v>
      </c>
      <c r="G27" s="79">
        <v>2.8000000000000001E-2</v>
      </c>
      <c r="H27" s="102">
        <v>0.30499999999999999</v>
      </c>
      <c r="I27" s="102">
        <v>0.29499999999999998</v>
      </c>
      <c r="J27" s="102">
        <v>0.35399999999999998</v>
      </c>
      <c r="K27" s="103">
        <v>0.27900000000000003</v>
      </c>
      <c r="L27" s="104">
        <v>0.30299999999999999</v>
      </c>
      <c r="M27" s="105">
        <v>0.38500000000000001</v>
      </c>
      <c r="N27" s="105">
        <v>0.72199999999999998</v>
      </c>
      <c r="O27" s="106">
        <v>0.248</v>
      </c>
      <c r="P27" s="105">
        <v>0.23899999999999999</v>
      </c>
    </row>
    <row r="30" spans="1:16" x14ac:dyDescent="0.35">
      <c r="B30" s="209" t="s">
        <v>520</v>
      </c>
      <c r="C30" s="209" t="s">
        <v>521</v>
      </c>
      <c r="D30" s="209" t="s">
        <v>522</v>
      </c>
      <c r="E30" s="209" t="s">
        <v>523</v>
      </c>
    </row>
    <row r="31" spans="1:16" x14ac:dyDescent="0.35">
      <c r="A31" s="210" t="s">
        <v>6</v>
      </c>
      <c r="B31" s="208">
        <v>0.56521737575531006</v>
      </c>
      <c r="C31" s="208">
        <v>0.68181818723678589</v>
      </c>
      <c r="D31" s="208">
        <v>0.6086956262588501</v>
      </c>
      <c r="E31" s="208">
        <v>0.6086956262588501</v>
      </c>
    </row>
    <row r="32" spans="1:16" x14ac:dyDescent="0.35">
      <c r="A32" s="211" t="s">
        <v>10</v>
      </c>
      <c r="B32" s="208">
        <v>0.1428571492433548</v>
      </c>
      <c r="C32" s="208">
        <v>0.54545456171035767</v>
      </c>
      <c r="D32" s="208">
        <v>0.30769231915473938</v>
      </c>
      <c r="E32" s="208">
        <v>0.27272728085517883</v>
      </c>
    </row>
    <row r="33" spans="1:7" x14ac:dyDescent="0.35">
      <c r="A33" s="211" t="s">
        <v>13</v>
      </c>
      <c r="B33" s="208">
        <v>0.21739129722118378</v>
      </c>
      <c r="C33" s="208">
        <v>0.13636364042758942</v>
      </c>
      <c r="D33" s="208">
        <v>0.26086956262588501</v>
      </c>
      <c r="E33" s="208">
        <v>0.30434781312942505</v>
      </c>
    </row>
    <row r="34" spans="1:7" x14ac:dyDescent="0.35">
      <c r="A34" s="211" t="s">
        <v>23</v>
      </c>
      <c r="B34" s="208">
        <v>0.72222220897674561</v>
      </c>
      <c r="C34" s="208">
        <v>0.625</v>
      </c>
      <c r="D34" s="208">
        <v>0.60000002384185791</v>
      </c>
      <c r="E34" s="208">
        <v>0.78571426868438721</v>
      </c>
    </row>
    <row r="35" spans="1:7" x14ac:dyDescent="0.35">
      <c r="A35" s="211" t="s">
        <v>21</v>
      </c>
      <c r="B35" s="208">
        <v>0.6086956262588501</v>
      </c>
      <c r="C35" s="208">
        <v>0.63636362552642822</v>
      </c>
      <c r="D35" s="208">
        <v>8.6956523358821869E-2</v>
      </c>
      <c r="E35" s="208">
        <v>0.39130434393882751</v>
      </c>
      <c r="G35" t="s">
        <v>525</v>
      </c>
    </row>
    <row r="36" spans="1:7" x14ac:dyDescent="0.35">
      <c r="A36" s="211" t="s">
        <v>27</v>
      </c>
      <c r="B36" s="208">
        <v>0.52380955219268799</v>
      </c>
      <c r="C36" s="208">
        <v>0.69999998807907104</v>
      </c>
      <c r="D36" s="208">
        <v>0.30434781312942505</v>
      </c>
      <c r="E36" s="208">
        <v>0.56521737575531006</v>
      </c>
    </row>
    <row r="37" spans="1:7" x14ac:dyDescent="0.35">
      <c r="A37" s="211" t="s">
        <v>30</v>
      </c>
      <c r="B37" s="208">
        <v>0.63636362552642822</v>
      </c>
      <c r="C37" s="208">
        <v>0.28571429848670959</v>
      </c>
      <c r="D37" s="208">
        <v>0.31818181276321411</v>
      </c>
      <c r="E37" s="208">
        <v>0.5</v>
      </c>
    </row>
    <row r="38" spans="1:7" x14ac:dyDescent="0.35">
      <c r="A38" s="211" t="s">
        <v>33</v>
      </c>
      <c r="B38" s="208">
        <v>0.17391304671764374</v>
      </c>
      <c r="C38" s="208">
        <v>0.27272728085517883</v>
      </c>
      <c r="D38" s="208">
        <v>0.52173912525177002</v>
      </c>
      <c r="E38" s="208">
        <v>0.73913043737411499</v>
      </c>
    </row>
    <row r="39" spans="1:7" x14ac:dyDescent="0.35">
      <c r="A39" s="211" t="s">
        <v>37</v>
      </c>
      <c r="B39" s="208">
        <v>0.73913043737411499</v>
      </c>
      <c r="C39" s="208">
        <v>0.68181818723678589</v>
      </c>
      <c r="D39" s="208">
        <v>0.17391304671764374</v>
      </c>
      <c r="E39" s="208">
        <v>0.47826087474822998</v>
      </c>
    </row>
    <row r="40" spans="1:7" x14ac:dyDescent="0.35">
      <c r="A40" s="212" t="s">
        <v>18</v>
      </c>
      <c r="B40" s="208">
        <v>0.30000001192092896</v>
      </c>
      <c r="C40" s="208">
        <v>0.68421053886413574</v>
      </c>
      <c r="D40" s="208">
        <v>0.28571429848670959</v>
      </c>
      <c r="E40" s="208">
        <v>0.1428571492433548</v>
      </c>
    </row>
  </sheetData>
  <mergeCells count="11">
    <mergeCell ref="B2:D2"/>
    <mergeCell ref="B1:F1"/>
    <mergeCell ref="H1:M1"/>
    <mergeCell ref="E2:G2"/>
    <mergeCell ref="H2:J2"/>
    <mergeCell ref="K2:M2"/>
    <mergeCell ref="B16:D16"/>
    <mergeCell ref="E16:G16"/>
    <mergeCell ref="H16:J16"/>
    <mergeCell ref="K16:M16"/>
    <mergeCell ref="N16:P1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49" workbookViewId="0">
      <selection activeCell="O33" sqref="O33"/>
    </sheetView>
  </sheetViews>
  <sheetFormatPr defaultRowHeight="14.5" x14ac:dyDescent="0.35"/>
  <sheetData>
    <row r="1" spans="1:10" ht="15" thickBot="1" x14ac:dyDescent="0.4">
      <c r="A1" s="1"/>
      <c r="B1" s="275" t="s">
        <v>0</v>
      </c>
      <c r="C1" s="275"/>
      <c r="D1" s="275"/>
      <c r="E1" s="275" t="s">
        <v>1</v>
      </c>
      <c r="F1" s="275"/>
      <c r="G1" s="275"/>
      <c r="H1" s="284" t="s">
        <v>2</v>
      </c>
      <c r="I1" s="284"/>
      <c r="J1" s="284"/>
    </row>
    <row r="2" spans="1:10" ht="15" thickBot="1" x14ac:dyDescent="0.4">
      <c r="A2" s="14"/>
      <c r="B2" s="4" t="s">
        <v>3</v>
      </c>
      <c r="C2" s="4" t="s">
        <v>4</v>
      </c>
      <c r="D2" s="4" t="s">
        <v>5</v>
      </c>
      <c r="E2" s="4" t="s">
        <v>3</v>
      </c>
      <c r="F2" s="4" t="s">
        <v>4</v>
      </c>
      <c r="G2" s="4" t="s">
        <v>5</v>
      </c>
      <c r="H2" s="1" t="s">
        <v>3</v>
      </c>
      <c r="I2" s="4" t="s">
        <v>4</v>
      </c>
      <c r="J2" s="4" t="s">
        <v>5</v>
      </c>
    </row>
    <row r="3" spans="1:10" ht="23" x14ac:dyDescent="0.35">
      <c r="A3" s="2" t="s">
        <v>6</v>
      </c>
      <c r="B3" s="2">
        <v>41.548999999999999</v>
      </c>
      <c r="C3" s="2">
        <v>84.965999999999994</v>
      </c>
      <c r="D3" s="2">
        <v>197</v>
      </c>
      <c r="E3" s="2" t="s">
        <v>43</v>
      </c>
      <c r="F3" s="5" t="s">
        <v>66</v>
      </c>
      <c r="G3" s="2" t="s">
        <v>187</v>
      </c>
      <c r="H3" s="2" t="s">
        <v>52</v>
      </c>
      <c r="I3" s="5" t="s">
        <v>188</v>
      </c>
      <c r="J3" s="2" t="s">
        <v>45</v>
      </c>
    </row>
    <row r="4" spans="1:10" ht="23" x14ac:dyDescent="0.35">
      <c r="A4" s="2" t="s">
        <v>10</v>
      </c>
      <c r="B4" s="2" t="s">
        <v>46</v>
      </c>
      <c r="C4" s="2">
        <v>352</v>
      </c>
      <c r="D4" s="2">
        <v>1.508</v>
      </c>
      <c r="E4" s="2" t="s">
        <v>60</v>
      </c>
      <c r="F4" s="5" t="s">
        <v>189</v>
      </c>
      <c r="G4" s="2" t="s">
        <v>190</v>
      </c>
      <c r="H4" s="2" t="s">
        <v>66</v>
      </c>
      <c r="I4" s="7" t="s">
        <v>60</v>
      </c>
      <c r="J4" s="2" t="s">
        <v>191</v>
      </c>
    </row>
    <row r="5" spans="1:10" ht="34.5" x14ac:dyDescent="0.35">
      <c r="A5" s="2" t="s">
        <v>13</v>
      </c>
      <c r="B5" s="2" t="s">
        <v>53</v>
      </c>
      <c r="C5" s="2">
        <v>13.14</v>
      </c>
      <c r="D5" s="2">
        <v>218.34</v>
      </c>
      <c r="E5" s="2" t="s">
        <v>54</v>
      </c>
      <c r="F5" s="2" t="s">
        <v>52</v>
      </c>
      <c r="G5" s="2" t="s">
        <v>66</v>
      </c>
      <c r="H5" s="2" t="s">
        <v>76</v>
      </c>
      <c r="I5" s="2" t="s">
        <v>62</v>
      </c>
      <c r="J5" s="2" t="s">
        <v>60</v>
      </c>
    </row>
    <row r="6" spans="1:10" ht="34.5" x14ac:dyDescent="0.35">
      <c r="A6" s="2" t="s">
        <v>18</v>
      </c>
      <c r="B6" s="2">
        <v>209.27799999999999</v>
      </c>
      <c r="C6" s="2">
        <v>12.085000000000001</v>
      </c>
      <c r="D6" s="2">
        <v>151.08199999999999</v>
      </c>
      <c r="E6" s="2" t="s">
        <v>59</v>
      </c>
      <c r="F6" s="6" t="s">
        <v>192</v>
      </c>
      <c r="G6" s="2" t="s">
        <v>188</v>
      </c>
      <c r="H6" s="2" t="s">
        <v>52</v>
      </c>
      <c r="I6" s="2" t="s">
        <v>45</v>
      </c>
      <c r="J6" s="2" t="s">
        <v>62</v>
      </c>
    </row>
    <row r="7" spans="1:10" ht="23" x14ac:dyDescent="0.35">
      <c r="A7" s="2" t="s">
        <v>21</v>
      </c>
      <c r="B7" s="2">
        <v>122.349</v>
      </c>
      <c r="C7" s="2">
        <v>4.1660000000000004</v>
      </c>
      <c r="D7" s="2">
        <v>1.619</v>
      </c>
      <c r="E7" s="2" t="s">
        <v>70</v>
      </c>
      <c r="F7" s="5" t="s">
        <v>193</v>
      </c>
      <c r="G7" s="2" t="s">
        <v>194</v>
      </c>
      <c r="H7" s="2" t="s">
        <v>195</v>
      </c>
      <c r="I7" s="5" t="s">
        <v>68</v>
      </c>
      <c r="J7" s="2" t="s">
        <v>196</v>
      </c>
    </row>
    <row r="8" spans="1:10" ht="23" x14ac:dyDescent="0.35">
      <c r="A8" s="2" t="s">
        <v>23</v>
      </c>
      <c r="B8" s="2" t="s">
        <v>69</v>
      </c>
      <c r="C8" s="2">
        <v>113.613</v>
      </c>
      <c r="D8" s="2">
        <v>352.86900000000003</v>
      </c>
      <c r="E8" s="2" t="s">
        <v>70</v>
      </c>
      <c r="F8" s="2" t="s">
        <v>67</v>
      </c>
      <c r="G8" s="2" t="s">
        <v>66</v>
      </c>
      <c r="H8" s="2" t="s">
        <v>197</v>
      </c>
      <c r="I8" s="2" t="s">
        <v>198</v>
      </c>
      <c r="J8" s="2" t="s">
        <v>50</v>
      </c>
    </row>
    <row r="9" spans="1:10" ht="23" x14ac:dyDescent="0.35">
      <c r="A9" s="2" t="s">
        <v>27</v>
      </c>
      <c r="B9" s="2" t="s">
        <v>69</v>
      </c>
      <c r="C9" s="2">
        <v>11.590999999999999</v>
      </c>
      <c r="D9" s="2">
        <v>352.86900000000003</v>
      </c>
      <c r="E9" s="2" t="s">
        <v>70</v>
      </c>
      <c r="F9" s="2" t="s">
        <v>52</v>
      </c>
      <c r="G9" s="2" t="s">
        <v>66</v>
      </c>
      <c r="H9" s="2" t="s">
        <v>197</v>
      </c>
      <c r="I9" s="5" t="s">
        <v>199</v>
      </c>
      <c r="J9" s="2" t="s">
        <v>50</v>
      </c>
    </row>
    <row r="10" spans="1:10" ht="23" x14ac:dyDescent="0.35">
      <c r="A10" s="2" t="s">
        <v>30</v>
      </c>
      <c r="B10" s="2" t="s">
        <v>69</v>
      </c>
      <c r="C10" s="2">
        <v>15.952999999999999</v>
      </c>
      <c r="D10" s="2">
        <v>352.86900000000003</v>
      </c>
      <c r="E10" s="2" t="s">
        <v>70</v>
      </c>
      <c r="F10" s="2" t="s">
        <v>48</v>
      </c>
      <c r="G10" s="2" t="s">
        <v>66</v>
      </c>
      <c r="H10" s="2" t="s">
        <v>197</v>
      </c>
      <c r="I10" s="2" t="s">
        <v>200</v>
      </c>
      <c r="J10" s="2" t="s">
        <v>50</v>
      </c>
    </row>
    <row r="11" spans="1:10" ht="34.5" x14ac:dyDescent="0.35">
      <c r="A11" s="2" t="s">
        <v>33</v>
      </c>
      <c r="B11" s="2">
        <v>648.66200000000003</v>
      </c>
      <c r="C11" s="2">
        <v>234.286</v>
      </c>
      <c r="D11" s="2">
        <v>101.88</v>
      </c>
      <c r="E11" s="2" t="s">
        <v>66</v>
      </c>
      <c r="F11" s="5" t="s">
        <v>201</v>
      </c>
      <c r="G11" s="2" t="s">
        <v>191</v>
      </c>
      <c r="H11" s="2" t="s">
        <v>202</v>
      </c>
      <c r="I11" s="5" t="s">
        <v>189</v>
      </c>
      <c r="J11" s="2" t="s">
        <v>184</v>
      </c>
    </row>
    <row r="12" spans="1:10" ht="35" thickBot="1" x14ac:dyDescent="0.4">
      <c r="A12" s="4" t="s">
        <v>37</v>
      </c>
      <c r="B12" s="4" t="s">
        <v>78</v>
      </c>
      <c r="C12" s="4">
        <v>37.869</v>
      </c>
      <c r="D12" s="4">
        <v>27.193999999999999</v>
      </c>
      <c r="E12" s="4" t="s">
        <v>54</v>
      </c>
      <c r="F12" s="8" t="s">
        <v>48</v>
      </c>
      <c r="G12" s="4" t="s">
        <v>195</v>
      </c>
      <c r="H12" s="4" t="s">
        <v>76</v>
      </c>
      <c r="I12" s="4" t="s">
        <v>71</v>
      </c>
      <c r="J12" s="4" t="s">
        <v>67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66" zoomScaleNormal="130" workbookViewId="0">
      <selection activeCell="I23" sqref="I23"/>
    </sheetView>
  </sheetViews>
  <sheetFormatPr defaultRowHeight="14.5" x14ac:dyDescent="0.35"/>
  <sheetData>
    <row r="1" spans="1:12" x14ac:dyDescent="0.35">
      <c r="A1" s="19"/>
      <c r="B1" s="288" t="s">
        <v>203</v>
      </c>
      <c r="C1" s="288"/>
      <c r="D1" s="288"/>
      <c r="E1" s="289"/>
      <c r="F1" s="288" t="s">
        <v>1</v>
      </c>
      <c r="G1" s="288"/>
      <c r="H1" s="288"/>
      <c r="I1" s="288" t="s">
        <v>2</v>
      </c>
      <c r="J1" s="288"/>
      <c r="K1" s="288"/>
      <c r="L1" s="288"/>
    </row>
    <row r="2" spans="1:12" ht="15" thickBot="1" x14ac:dyDescent="0.4">
      <c r="A2" s="287" t="s">
        <v>204</v>
      </c>
      <c r="B2" s="287"/>
      <c r="C2" s="20" t="s">
        <v>3</v>
      </c>
      <c r="D2" s="20" t="s">
        <v>4</v>
      </c>
      <c r="E2" s="54" t="s">
        <v>5</v>
      </c>
      <c r="F2" s="16" t="s">
        <v>3</v>
      </c>
      <c r="G2" s="16" t="s">
        <v>4</v>
      </c>
      <c r="H2" s="287" t="s">
        <v>5</v>
      </c>
      <c r="I2" s="287"/>
      <c r="J2" s="16" t="s">
        <v>3</v>
      </c>
      <c r="K2" s="16" t="s">
        <v>4</v>
      </c>
      <c r="L2" s="16" t="s">
        <v>5</v>
      </c>
    </row>
    <row r="3" spans="1:12" x14ac:dyDescent="0.35">
      <c r="A3" s="288" t="s">
        <v>6</v>
      </c>
      <c r="B3" s="288"/>
      <c r="C3" s="55">
        <v>30.707000000000001</v>
      </c>
      <c r="D3" s="55">
        <v>69.92</v>
      </c>
      <c r="E3" s="56">
        <v>171</v>
      </c>
      <c r="F3" s="15" t="s">
        <v>205</v>
      </c>
      <c r="G3" s="17" t="s">
        <v>206</v>
      </c>
      <c r="H3" s="288" t="s">
        <v>205</v>
      </c>
      <c r="I3" s="288"/>
      <c r="J3" s="15" t="s">
        <v>207</v>
      </c>
      <c r="K3" s="18" t="s">
        <v>208</v>
      </c>
      <c r="L3" s="15" t="s">
        <v>209</v>
      </c>
    </row>
    <row r="4" spans="1:12" x14ac:dyDescent="0.35">
      <c r="A4" s="285" t="s">
        <v>10</v>
      </c>
      <c r="B4" s="285"/>
      <c r="C4" s="55" t="s">
        <v>210</v>
      </c>
      <c r="D4" s="55">
        <v>322</v>
      </c>
      <c r="E4" s="56">
        <v>1.0229999999999999</v>
      </c>
      <c r="F4" s="15" t="s">
        <v>211</v>
      </c>
      <c r="G4" s="17" t="s">
        <v>212</v>
      </c>
      <c r="H4" s="286" t="s">
        <v>213</v>
      </c>
      <c r="I4" s="286"/>
      <c r="J4" s="15" t="s">
        <v>214</v>
      </c>
      <c r="K4" s="18" t="s">
        <v>215</v>
      </c>
      <c r="L4" s="15" t="s">
        <v>216</v>
      </c>
    </row>
    <row r="5" spans="1:12" x14ac:dyDescent="0.35">
      <c r="A5" s="285" t="s">
        <v>13</v>
      </c>
      <c r="B5" s="285"/>
      <c r="C5" s="55">
        <v>918.84699999999998</v>
      </c>
      <c r="D5" s="55">
        <v>8.702</v>
      </c>
      <c r="E5" s="56">
        <v>166.059</v>
      </c>
      <c r="F5" s="15" t="s">
        <v>217</v>
      </c>
      <c r="G5" s="15" t="s">
        <v>218</v>
      </c>
      <c r="H5" s="286" t="s">
        <v>219</v>
      </c>
      <c r="I5" s="286"/>
      <c r="J5" s="15" t="s">
        <v>220</v>
      </c>
      <c r="K5" s="18" t="s">
        <v>221</v>
      </c>
      <c r="L5" s="15" t="s">
        <v>182</v>
      </c>
    </row>
    <row r="6" spans="1:12" x14ac:dyDescent="0.35">
      <c r="A6" s="285" t="s">
        <v>18</v>
      </c>
      <c r="B6" s="285"/>
      <c r="C6" s="55">
        <v>160.64400000000001</v>
      </c>
      <c r="D6" s="55">
        <v>9.9559999999999995</v>
      </c>
      <c r="E6" s="56">
        <v>115.783</v>
      </c>
      <c r="F6" s="15" t="s">
        <v>222</v>
      </c>
      <c r="G6" s="18" t="s">
        <v>223</v>
      </c>
      <c r="H6" s="286" t="s">
        <v>224</v>
      </c>
      <c r="I6" s="286"/>
      <c r="J6" s="15" t="s">
        <v>225</v>
      </c>
      <c r="K6" s="15" t="s">
        <v>226</v>
      </c>
      <c r="L6" s="15" t="s">
        <v>227</v>
      </c>
    </row>
    <row r="7" spans="1:12" x14ac:dyDescent="0.35">
      <c r="A7" s="285" t="s">
        <v>21</v>
      </c>
      <c r="B7" s="285"/>
      <c r="C7" s="55">
        <v>97.058999999999997</v>
      </c>
      <c r="D7" s="55">
        <v>3.5680000000000001</v>
      </c>
      <c r="E7" s="56">
        <v>1.131</v>
      </c>
      <c r="F7" s="15" t="s">
        <v>228</v>
      </c>
      <c r="G7" s="17" t="s">
        <v>229</v>
      </c>
      <c r="H7" s="286" t="s">
        <v>230</v>
      </c>
      <c r="I7" s="286"/>
      <c r="J7" s="15" t="s">
        <v>231</v>
      </c>
      <c r="K7" s="17" t="s">
        <v>232</v>
      </c>
      <c r="L7" s="15" t="s">
        <v>233</v>
      </c>
    </row>
    <row r="8" spans="1:12" x14ac:dyDescent="0.35">
      <c r="A8" s="285" t="s">
        <v>23</v>
      </c>
      <c r="B8" s="285"/>
      <c r="C8" s="55">
        <v>801.61599999999999</v>
      </c>
      <c r="D8" s="55">
        <v>101.935</v>
      </c>
      <c r="E8" s="56">
        <v>260.71300000000002</v>
      </c>
      <c r="F8" s="15" t="s">
        <v>234</v>
      </c>
      <c r="G8" s="15" t="s">
        <v>235</v>
      </c>
      <c r="H8" s="286" t="s">
        <v>236</v>
      </c>
      <c r="I8" s="286"/>
      <c r="J8" s="15" t="s">
        <v>237</v>
      </c>
      <c r="K8" s="17" t="s">
        <v>232</v>
      </c>
      <c r="L8" s="15" t="s">
        <v>238</v>
      </c>
    </row>
    <row r="9" spans="1:12" x14ac:dyDescent="0.35">
      <c r="A9" s="285" t="s">
        <v>27</v>
      </c>
      <c r="B9" s="285"/>
      <c r="C9" s="55">
        <v>801.61599999999999</v>
      </c>
      <c r="D9" s="55">
        <v>11.079000000000001</v>
      </c>
      <c r="E9" s="56">
        <v>260.71300000000002</v>
      </c>
      <c r="F9" s="15" t="s">
        <v>234</v>
      </c>
      <c r="G9" s="17" t="s">
        <v>239</v>
      </c>
      <c r="H9" s="286" t="s">
        <v>236</v>
      </c>
      <c r="I9" s="286"/>
      <c r="J9" s="15" t="s">
        <v>237</v>
      </c>
      <c r="K9" s="17" t="s">
        <v>240</v>
      </c>
      <c r="L9" s="15" t="s">
        <v>238</v>
      </c>
    </row>
    <row r="10" spans="1:12" x14ac:dyDescent="0.35">
      <c r="A10" s="285" t="s">
        <v>30</v>
      </c>
      <c r="B10" s="285"/>
      <c r="C10" s="55">
        <v>801.61599999999999</v>
      </c>
      <c r="D10" s="55">
        <v>12.919</v>
      </c>
      <c r="E10" s="56">
        <v>260.71300000000002</v>
      </c>
      <c r="F10" s="15" t="s">
        <v>234</v>
      </c>
      <c r="G10" s="17" t="s">
        <v>236</v>
      </c>
      <c r="H10" s="286" t="s">
        <v>236</v>
      </c>
      <c r="I10" s="286"/>
      <c r="J10" s="15" t="s">
        <v>237</v>
      </c>
      <c r="K10" s="18" t="s">
        <v>241</v>
      </c>
      <c r="L10" s="15" t="s">
        <v>238</v>
      </c>
    </row>
    <row r="11" spans="1:12" x14ac:dyDescent="0.35">
      <c r="A11" s="285" t="s">
        <v>33</v>
      </c>
      <c r="B11" s="285"/>
      <c r="C11" s="55">
        <v>534.54999999999995</v>
      </c>
      <c r="D11" s="55">
        <v>172.04599999999999</v>
      </c>
      <c r="E11" s="56">
        <v>86.977000000000004</v>
      </c>
      <c r="F11" s="15" t="s">
        <v>230</v>
      </c>
      <c r="G11" s="18" t="s">
        <v>242</v>
      </c>
      <c r="H11" s="286" t="s">
        <v>243</v>
      </c>
      <c r="I11" s="286"/>
      <c r="J11" s="15" t="s">
        <v>244</v>
      </c>
      <c r="K11" s="18" t="s">
        <v>245</v>
      </c>
      <c r="L11" s="15" t="s">
        <v>246</v>
      </c>
    </row>
    <row r="12" spans="1:12" ht="15" thickBot="1" x14ac:dyDescent="0.4">
      <c r="A12" s="287" t="s">
        <v>37</v>
      </c>
      <c r="B12" s="287"/>
      <c r="C12" s="20">
        <v>903.67100000000005</v>
      </c>
      <c r="D12" s="20">
        <v>23.878</v>
      </c>
      <c r="E12" s="54">
        <v>19.696000000000002</v>
      </c>
      <c r="F12" s="16" t="s">
        <v>217</v>
      </c>
      <c r="G12" s="16" t="s">
        <v>247</v>
      </c>
      <c r="H12" s="287" t="s">
        <v>248</v>
      </c>
      <c r="I12" s="287"/>
      <c r="J12" s="16" t="s">
        <v>220</v>
      </c>
      <c r="K12" s="16" t="s">
        <v>249</v>
      </c>
      <c r="L12" s="16" t="s">
        <v>250</v>
      </c>
    </row>
  </sheetData>
  <mergeCells count="25">
    <mergeCell ref="A3:B3"/>
    <mergeCell ref="H3:I3"/>
    <mergeCell ref="B1:E1"/>
    <mergeCell ref="F1:H1"/>
    <mergeCell ref="I1:L1"/>
    <mergeCell ref="A2:B2"/>
    <mergeCell ref="H2:I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" sqref="E1:J12"/>
    </sheetView>
  </sheetViews>
  <sheetFormatPr defaultRowHeight="14.5" x14ac:dyDescent="0.35"/>
  <sheetData>
    <row r="1" spans="1:10" x14ac:dyDescent="0.35">
      <c r="A1" s="21"/>
      <c r="B1" s="290" t="s">
        <v>203</v>
      </c>
      <c r="C1" s="290"/>
      <c r="D1" s="290"/>
      <c r="E1" s="290" t="s">
        <v>1</v>
      </c>
      <c r="F1" s="290"/>
      <c r="G1" s="290"/>
      <c r="H1" s="290" t="s">
        <v>2</v>
      </c>
      <c r="I1" s="290"/>
      <c r="J1" s="290"/>
    </row>
    <row r="2" spans="1:10" ht="15" thickBot="1" x14ac:dyDescent="0.4">
      <c r="A2" s="14"/>
      <c r="B2" s="23" t="s">
        <v>3</v>
      </c>
      <c r="C2" s="23" t="s">
        <v>4</v>
      </c>
      <c r="D2" s="23" t="s">
        <v>5</v>
      </c>
      <c r="E2" s="23" t="s">
        <v>3</v>
      </c>
      <c r="F2" s="23" t="s">
        <v>4</v>
      </c>
      <c r="G2" s="23" t="s">
        <v>5</v>
      </c>
      <c r="H2" s="23" t="s">
        <v>3</v>
      </c>
      <c r="I2" s="23" t="s">
        <v>4</v>
      </c>
      <c r="J2" s="23" t="s">
        <v>5</v>
      </c>
    </row>
    <row r="3" spans="1:10" x14ac:dyDescent="0.35">
      <c r="A3" s="22" t="s">
        <v>6</v>
      </c>
      <c r="B3" s="22">
        <v>42.005000000000003</v>
      </c>
      <c r="C3" s="22">
        <v>90.384</v>
      </c>
      <c r="D3" s="22">
        <v>192</v>
      </c>
      <c r="E3" s="22" t="s">
        <v>251</v>
      </c>
      <c r="F3" s="24" t="s">
        <v>252</v>
      </c>
      <c r="G3" s="22" t="s">
        <v>253</v>
      </c>
      <c r="H3" s="22" t="s">
        <v>254</v>
      </c>
      <c r="I3" s="24" t="s">
        <v>250</v>
      </c>
      <c r="J3" s="22" t="s">
        <v>255</v>
      </c>
    </row>
    <row r="4" spans="1:10" x14ac:dyDescent="0.35">
      <c r="A4" s="22" t="s">
        <v>10</v>
      </c>
      <c r="B4" s="22" t="s">
        <v>256</v>
      </c>
      <c r="C4" s="22">
        <v>358</v>
      </c>
      <c r="D4" s="22">
        <v>1.321</v>
      </c>
      <c r="E4" s="22" t="s">
        <v>257</v>
      </c>
      <c r="F4" s="22" t="s">
        <v>258</v>
      </c>
      <c r="G4" s="22" t="s">
        <v>259</v>
      </c>
      <c r="H4" s="22" t="s">
        <v>260</v>
      </c>
      <c r="I4" s="25" t="s">
        <v>261</v>
      </c>
      <c r="J4" s="22" t="s">
        <v>262</v>
      </c>
    </row>
    <row r="5" spans="1:10" x14ac:dyDescent="0.35">
      <c r="A5" s="22" t="s">
        <v>13</v>
      </c>
      <c r="B5" s="22" t="s">
        <v>263</v>
      </c>
      <c r="C5" s="22">
        <v>13.013</v>
      </c>
      <c r="D5" s="22">
        <v>214.334</v>
      </c>
      <c r="E5" s="22" t="s">
        <v>264</v>
      </c>
      <c r="F5" s="22" t="s">
        <v>265</v>
      </c>
      <c r="G5" s="22" t="s">
        <v>266</v>
      </c>
      <c r="H5" s="22" t="s">
        <v>186</v>
      </c>
      <c r="I5" s="25" t="s">
        <v>267</v>
      </c>
      <c r="J5" s="22" t="s">
        <v>268</v>
      </c>
    </row>
    <row r="6" spans="1:10" x14ac:dyDescent="0.35">
      <c r="A6" s="22" t="s">
        <v>18</v>
      </c>
      <c r="B6" s="22">
        <v>213.28</v>
      </c>
      <c r="C6" s="22">
        <v>12.832000000000001</v>
      </c>
      <c r="D6" s="22">
        <v>155.53200000000001</v>
      </c>
      <c r="E6" s="22" t="s">
        <v>251</v>
      </c>
      <c r="F6" s="24" t="s">
        <v>257</v>
      </c>
      <c r="G6" s="22" t="s">
        <v>269</v>
      </c>
      <c r="H6" s="22" t="s">
        <v>270</v>
      </c>
      <c r="I6" s="22" t="s">
        <v>271</v>
      </c>
      <c r="J6" s="22" t="s">
        <v>272</v>
      </c>
    </row>
    <row r="7" spans="1:10" x14ac:dyDescent="0.35">
      <c r="A7" s="22" t="s">
        <v>21</v>
      </c>
      <c r="B7" s="22">
        <v>128.233</v>
      </c>
      <c r="C7" s="22">
        <v>4.1559999999999997</v>
      </c>
      <c r="D7" s="22">
        <v>1.843</v>
      </c>
      <c r="E7" s="22" t="s">
        <v>273</v>
      </c>
      <c r="F7" s="24" t="s">
        <v>274</v>
      </c>
      <c r="G7" s="22" t="s">
        <v>264</v>
      </c>
      <c r="H7" s="22" t="s">
        <v>214</v>
      </c>
      <c r="I7" s="24" t="s">
        <v>254</v>
      </c>
      <c r="J7" s="22" t="s">
        <v>275</v>
      </c>
    </row>
    <row r="8" spans="1:10" x14ac:dyDescent="0.35">
      <c r="A8" s="22" t="s">
        <v>23</v>
      </c>
      <c r="B8" s="22" t="s">
        <v>276</v>
      </c>
      <c r="C8" s="22">
        <v>113.989</v>
      </c>
      <c r="D8" s="22">
        <v>347.447</v>
      </c>
      <c r="E8" s="22" t="s">
        <v>277</v>
      </c>
      <c r="F8" s="22" t="s">
        <v>257</v>
      </c>
      <c r="G8" s="22" t="s">
        <v>225</v>
      </c>
      <c r="H8" s="22" t="s">
        <v>278</v>
      </c>
      <c r="I8" s="25" t="s">
        <v>279</v>
      </c>
      <c r="J8" s="22" t="s">
        <v>280</v>
      </c>
    </row>
    <row r="9" spans="1:10" x14ac:dyDescent="0.35">
      <c r="A9" s="22" t="s">
        <v>27</v>
      </c>
      <c r="B9" s="22" t="s">
        <v>276</v>
      </c>
      <c r="C9" s="22">
        <v>11.214</v>
      </c>
      <c r="D9" s="22">
        <v>347.447</v>
      </c>
      <c r="E9" s="22" t="s">
        <v>277</v>
      </c>
      <c r="F9" s="22" t="s">
        <v>281</v>
      </c>
      <c r="G9" s="22" t="s">
        <v>225</v>
      </c>
      <c r="H9" s="22" t="s">
        <v>278</v>
      </c>
      <c r="I9" s="25" t="s">
        <v>282</v>
      </c>
      <c r="J9" s="22" t="s">
        <v>280</v>
      </c>
    </row>
    <row r="10" spans="1:10" x14ac:dyDescent="0.35">
      <c r="A10" s="22" t="s">
        <v>30</v>
      </c>
      <c r="B10" s="22" t="s">
        <v>276</v>
      </c>
      <c r="C10" s="22">
        <v>15.044</v>
      </c>
      <c r="D10" s="22">
        <v>347.447</v>
      </c>
      <c r="E10" s="22" t="s">
        <v>277</v>
      </c>
      <c r="F10" s="22" t="s">
        <v>266</v>
      </c>
      <c r="G10" s="22" t="s">
        <v>225</v>
      </c>
      <c r="H10" s="22" t="s">
        <v>278</v>
      </c>
      <c r="I10" s="22" t="s">
        <v>283</v>
      </c>
      <c r="J10" s="22" t="s">
        <v>280</v>
      </c>
    </row>
    <row r="11" spans="1:10" x14ac:dyDescent="0.35">
      <c r="A11" s="22" t="s">
        <v>33</v>
      </c>
      <c r="B11" s="22">
        <v>644.92499999999995</v>
      </c>
      <c r="C11" s="22">
        <v>231.42</v>
      </c>
      <c r="D11" s="22">
        <v>101.01</v>
      </c>
      <c r="E11" s="22" t="s">
        <v>284</v>
      </c>
      <c r="F11" s="24" t="s">
        <v>273</v>
      </c>
      <c r="G11" s="22" t="s">
        <v>248</v>
      </c>
      <c r="H11" s="22" t="s">
        <v>285</v>
      </c>
      <c r="I11" s="25" t="s">
        <v>286</v>
      </c>
      <c r="J11" s="22" t="s">
        <v>287</v>
      </c>
    </row>
    <row r="12" spans="1:10" ht="15" thickBot="1" x14ac:dyDescent="0.4">
      <c r="A12" s="23" t="s">
        <v>37</v>
      </c>
      <c r="B12" s="23" t="s">
        <v>288</v>
      </c>
      <c r="C12" s="23">
        <v>37.578000000000003</v>
      </c>
      <c r="D12" s="23">
        <v>27.254000000000001</v>
      </c>
      <c r="E12" s="23" t="s">
        <v>264</v>
      </c>
      <c r="F12" s="26" t="s">
        <v>289</v>
      </c>
      <c r="G12" s="23" t="s">
        <v>290</v>
      </c>
      <c r="H12" s="23" t="s">
        <v>186</v>
      </c>
      <c r="I12" s="26" t="s">
        <v>291</v>
      </c>
      <c r="J12" s="23" t="s">
        <v>292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" sqref="E1:J12"/>
    </sheetView>
  </sheetViews>
  <sheetFormatPr defaultRowHeight="14.5" x14ac:dyDescent="0.35"/>
  <sheetData>
    <row r="1" spans="1:10" x14ac:dyDescent="0.35">
      <c r="A1" s="10"/>
      <c r="B1" s="290" t="s">
        <v>203</v>
      </c>
      <c r="C1" s="290"/>
      <c r="D1" s="290"/>
      <c r="E1" s="290" t="s">
        <v>1</v>
      </c>
      <c r="F1" s="290"/>
      <c r="G1" s="290"/>
      <c r="H1" s="290" t="s">
        <v>2</v>
      </c>
      <c r="I1" s="290"/>
      <c r="J1" s="290"/>
    </row>
    <row r="2" spans="1:10" ht="15" thickBot="1" x14ac:dyDescent="0.4">
      <c r="A2" s="23" t="s">
        <v>204</v>
      </c>
      <c r="B2" s="23" t="s">
        <v>3</v>
      </c>
      <c r="C2" s="23" t="s">
        <v>4</v>
      </c>
      <c r="D2" s="23" t="s">
        <v>5</v>
      </c>
      <c r="E2" s="23" t="s">
        <v>3</v>
      </c>
      <c r="F2" s="23" t="s">
        <v>4</v>
      </c>
      <c r="G2" s="23" t="s">
        <v>5</v>
      </c>
      <c r="H2" s="23" t="s">
        <v>3</v>
      </c>
      <c r="I2" s="23" t="s">
        <v>4</v>
      </c>
      <c r="J2" s="23" t="s">
        <v>5</v>
      </c>
    </row>
    <row r="3" spans="1:10" x14ac:dyDescent="0.35">
      <c r="A3" s="22" t="s">
        <v>6</v>
      </c>
      <c r="B3" s="22">
        <v>70.406999999999996</v>
      </c>
      <c r="C3" s="22">
        <v>122.205</v>
      </c>
      <c r="D3" s="22">
        <v>211</v>
      </c>
      <c r="E3" s="22" t="s">
        <v>193</v>
      </c>
      <c r="F3" s="27" t="s">
        <v>293</v>
      </c>
      <c r="G3" s="22" t="s">
        <v>294</v>
      </c>
      <c r="H3" s="22" t="s">
        <v>295</v>
      </c>
      <c r="I3" s="22" t="s">
        <v>31</v>
      </c>
      <c r="J3" s="22" t="s">
        <v>296</v>
      </c>
    </row>
    <row r="4" spans="1:10" x14ac:dyDescent="0.35">
      <c r="A4" s="22" t="s">
        <v>10</v>
      </c>
      <c r="B4" s="22" t="s">
        <v>297</v>
      </c>
      <c r="C4" s="22">
        <v>506</v>
      </c>
      <c r="D4" s="22">
        <v>3.5779999999999998</v>
      </c>
      <c r="E4" s="22" t="s">
        <v>51</v>
      </c>
      <c r="F4" s="28" t="s">
        <v>298</v>
      </c>
      <c r="G4" s="22" t="s">
        <v>183</v>
      </c>
      <c r="H4" s="22" t="s">
        <v>299</v>
      </c>
      <c r="I4" s="27" t="s">
        <v>300</v>
      </c>
      <c r="J4" s="22" t="s">
        <v>301</v>
      </c>
    </row>
    <row r="5" spans="1:10" x14ac:dyDescent="0.35">
      <c r="A5" s="22" t="s">
        <v>13</v>
      </c>
      <c r="B5" s="22" t="s">
        <v>302</v>
      </c>
      <c r="C5" s="22">
        <v>34.463999999999999</v>
      </c>
      <c r="D5" s="22">
        <v>388.49</v>
      </c>
      <c r="E5" s="22" t="s">
        <v>63</v>
      </c>
      <c r="F5" s="27" t="s">
        <v>55</v>
      </c>
      <c r="G5" s="22" t="s">
        <v>194</v>
      </c>
      <c r="H5" s="22" t="s">
        <v>303</v>
      </c>
      <c r="I5" s="22" t="s">
        <v>219</v>
      </c>
      <c r="J5" s="22" t="s">
        <v>304</v>
      </c>
    </row>
    <row r="6" spans="1:10" x14ac:dyDescent="0.35">
      <c r="A6" s="22" t="s">
        <v>18</v>
      </c>
      <c r="B6" s="22">
        <v>312.65699999999998</v>
      </c>
      <c r="C6" s="22">
        <v>17.658999999999999</v>
      </c>
      <c r="D6" s="22">
        <v>213.40199999999999</v>
      </c>
      <c r="E6" s="22" t="s">
        <v>51</v>
      </c>
      <c r="F6" s="27" t="s">
        <v>305</v>
      </c>
      <c r="G6" s="22" t="s">
        <v>199</v>
      </c>
      <c r="H6" s="22" t="s">
        <v>306</v>
      </c>
      <c r="I6" s="28" t="s">
        <v>307</v>
      </c>
      <c r="J6" s="22" t="s">
        <v>308</v>
      </c>
    </row>
    <row r="7" spans="1:10" x14ac:dyDescent="0.35">
      <c r="A7" s="22" t="s">
        <v>21</v>
      </c>
      <c r="B7" s="22">
        <v>186.47</v>
      </c>
      <c r="C7" s="22">
        <v>6.1420000000000003</v>
      </c>
      <c r="D7" s="22">
        <v>3.0590000000000002</v>
      </c>
      <c r="E7" s="22" t="s">
        <v>194</v>
      </c>
      <c r="F7" s="27" t="s">
        <v>55</v>
      </c>
      <c r="G7" s="22" t="s">
        <v>41</v>
      </c>
      <c r="H7" s="22" t="s">
        <v>233</v>
      </c>
      <c r="I7" s="28" t="s">
        <v>309</v>
      </c>
      <c r="J7" s="22" t="s">
        <v>7</v>
      </c>
    </row>
    <row r="8" spans="1:10" x14ac:dyDescent="0.35">
      <c r="A8" s="22" t="s">
        <v>23</v>
      </c>
      <c r="B8" s="22" t="s">
        <v>310</v>
      </c>
      <c r="C8" s="22">
        <v>178.38900000000001</v>
      </c>
      <c r="D8" s="22">
        <v>616.21799999999996</v>
      </c>
      <c r="E8" s="22" t="s">
        <v>63</v>
      </c>
      <c r="F8" s="22" t="s">
        <v>43</v>
      </c>
      <c r="G8" s="22" t="s">
        <v>311</v>
      </c>
      <c r="H8" s="22" t="s">
        <v>312</v>
      </c>
      <c r="I8" s="22" t="s">
        <v>219</v>
      </c>
      <c r="J8" s="22" t="s">
        <v>313</v>
      </c>
    </row>
    <row r="9" spans="1:10" x14ac:dyDescent="0.35">
      <c r="A9" s="22" t="s">
        <v>27</v>
      </c>
      <c r="B9" s="22" t="s">
        <v>310</v>
      </c>
      <c r="C9" s="22">
        <v>18.515000000000001</v>
      </c>
      <c r="D9" s="22">
        <v>616.21799999999996</v>
      </c>
      <c r="E9" s="22" t="s">
        <v>63</v>
      </c>
      <c r="F9" s="28" t="s">
        <v>17</v>
      </c>
      <c r="G9" s="22" t="s">
        <v>311</v>
      </c>
      <c r="H9" s="22" t="s">
        <v>312</v>
      </c>
      <c r="I9" s="22" t="s">
        <v>314</v>
      </c>
      <c r="J9" s="22" t="s">
        <v>313</v>
      </c>
    </row>
    <row r="10" spans="1:10" x14ac:dyDescent="0.35">
      <c r="A10" s="22" t="s">
        <v>30</v>
      </c>
      <c r="B10" s="22" t="s">
        <v>310</v>
      </c>
      <c r="C10" s="22">
        <v>27.956</v>
      </c>
      <c r="D10" s="22">
        <v>616.21799999999996</v>
      </c>
      <c r="E10" s="22" t="s">
        <v>63</v>
      </c>
      <c r="F10" s="28" t="s">
        <v>64</v>
      </c>
      <c r="G10" s="22" t="s">
        <v>311</v>
      </c>
      <c r="H10" s="22" t="s">
        <v>312</v>
      </c>
      <c r="I10" s="22" t="s">
        <v>315</v>
      </c>
      <c r="J10" s="22" t="s">
        <v>313</v>
      </c>
    </row>
    <row r="11" spans="1:10" x14ac:dyDescent="0.35">
      <c r="A11" s="22" t="s">
        <v>33</v>
      </c>
      <c r="B11" s="22" t="s">
        <v>316</v>
      </c>
      <c r="C11" s="22">
        <v>343.87799999999999</v>
      </c>
      <c r="D11" s="22">
        <v>181.91200000000001</v>
      </c>
      <c r="E11" s="22" t="s">
        <v>51</v>
      </c>
      <c r="F11" s="27" t="s">
        <v>189</v>
      </c>
      <c r="G11" s="22" t="s">
        <v>317</v>
      </c>
      <c r="H11" s="22" t="s">
        <v>296</v>
      </c>
      <c r="I11" s="22" t="s">
        <v>318</v>
      </c>
      <c r="J11" s="22" t="s">
        <v>319</v>
      </c>
    </row>
    <row r="12" spans="1:10" ht="15" thickBot="1" x14ac:dyDescent="0.4">
      <c r="A12" s="23" t="s">
        <v>320</v>
      </c>
      <c r="B12" s="23" t="s">
        <v>321</v>
      </c>
      <c r="C12" s="23">
        <v>56.33</v>
      </c>
      <c r="D12" s="23">
        <v>38.591000000000001</v>
      </c>
      <c r="E12" s="23" t="s">
        <v>63</v>
      </c>
      <c r="F12" s="23" t="s">
        <v>54</v>
      </c>
      <c r="G12" s="23" t="s">
        <v>50</v>
      </c>
      <c r="H12" s="23" t="s">
        <v>303</v>
      </c>
      <c r="I12" s="29" t="s">
        <v>185</v>
      </c>
      <c r="J12" s="23" t="s">
        <v>322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66" workbookViewId="0">
      <selection activeCell="K39" sqref="K39"/>
    </sheetView>
  </sheetViews>
  <sheetFormatPr defaultRowHeight="14.5" x14ac:dyDescent="0.35"/>
  <cols>
    <col min="1" max="1" width="21.54296875" bestFit="1" customWidth="1"/>
  </cols>
  <sheetData>
    <row r="1" spans="1:13" x14ac:dyDescent="0.35">
      <c r="A1" s="30"/>
      <c r="B1" s="31" t="s">
        <v>323</v>
      </c>
      <c r="C1" s="30"/>
      <c r="D1" s="31" t="s">
        <v>324</v>
      </c>
      <c r="E1" s="30"/>
      <c r="F1" s="31" t="s">
        <v>325</v>
      </c>
      <c r="G1" s="30"/>
      <c r="H1" s="31" t="s">
        <v>326</v>
      </c>
      <c r="I1" s="30"/>
      <c r="J1" s="31" t="s">
        <v>327</v>
      </c>
      <c r="K1" s="30"/>
      <c r="L1" s="31" t="s">
        <v>328</v>
      </c>
      <c r="M1" s="30"/>
    </row>
    <row r="2" spans="1:13" ht="15" thickBot="1" x14ac:dyDescent="0.4">
      <c r="A2" s="3"/>
      <c r="B2" s="32" t="s">
        <v>329</v>
      </c>
      <c r="C2" s="32" t="s">
        <v>330</v>
      </c>
      <c r="D2" s="32" t="s">
        <v>329</v>
      </c>
      <c r="E2" s="32" t="s">
        <v>330</v>
      </c>
      <c r="F2" s="32" t="s">
        <v>329</v>
      </c>
      <c r="G2" s="32" t="s">
        <v>330</v>
      </c>
      <c r="H2" s="32" t="s">
        <v>329</v>
      </c>
      <c r="I2" s="32" t="s">
        <v>330</v>
      </c>
      <c r="J2" s="32" t="s">
        <v>329</v>
      </c>
      <c r="K2" s="32" t="s">
        <v>330</v>
      </c>
      <c r="L2" s="32" t="s">
        <v>331</v>
      </c>
      <c r="M2" s="32" t="s">
        <v>332</v>
      </c>
    </row>
    <row r="3" spans="1:13" x14ac:dyDescent="0.35">
      <c r="A3" s="33" t="s">
        <v>6</v>
      </c>
      <c r="B3" s="34" t="s">
        <v>8</v>
      </c>
      <c r="C3" s="35" t="s">
        <v>9</v>
      </c>
      <c r="D3" s="34" t="s">
        <v>41</v>
      </c>
      <c r="E3" s="36" t="s">
        <v>44</v>
      </c>
      <c r="F3" s="37" t="s">
        <v>206</v>
      </c>
      <c r="G3" s="35" t="s">
        <v>208</v>
      </c>
      <c r="H3" s="34" t="s">
        <v>252</v>
      </c>
      <c r="I3" s="35" t="s">
        <v>250</v>
      </c>
      <c r="J3" s="33" t="s">
        <v>293</v>
      </c>
      <c r="K3" s="33" t="s">
        <v>31</v>
      </c>
      <c r="L3" s="33">
        <v>3</v>
      </c>
      <c r="M3" s="33">
        <v>6</v>
      </c>
    </row>
    <row r="4" spans="1:13" x14ac:dyDescent="0.35">
      <c r="A4" s="33" t="s">
        <v>10</v>
      </c>
      <c r="B4" s="33" t="s">
        <v>11</v>
      </c>
      <c r="C4" s="37" t="s">
        <v>12</v>
      </c>
      <c r="D4" s="33" t="s">
        <v>48</v>
      </c>
      <c r="E4" s="36" t="s">
        <v>51</v>
      </c>
      <c r="F4" s="37" t="s">
        <v>212</v>
      </c>
      <c r="G4" s="33" t="s">
        <v>215</v>
      </c>
      <c r="H4" s="35" t="s">
        <v>258</v>
      </c>
      <c r="I4" s="37" t="s">
        <v>261</v>
      </c>
      <c r="J4" s="37" t="s">
        <v>298</v>
      </c>
      <c r="K4" s="33" t="s">
        <v>300</v>
      </c>
      <c r="L4" s="33">
        <v>3</v>
      </c>
      <c r="M4" s="33">
        <v>9</v>
      </c>
    </row>
    <row r="5" spans="1:13" x14ac:dyDescent="0.35">
      <c r="A5" s="33" t="s">
        <v>13</v>
      </c>
      <c r="B5" s="33" t="s">
        <v>15</v>
      </c>
      <c r="C5" s="37" t="s">
        <v>16</v>
      </c>
      <c r="D5" s="33" t="s">
        <v>52</v>
      </c>
      <c r="E5" s="35" t="s">
        <v>56</v>
      </c>
      <c r="F5" s="33" t="s">
        <v>218</v>
      </c>
      <c r="G5" s="36" t="s">
        <v>221</v>
      </c>
      <c r="H5" s="33" t="s">
        <v>265</v>
      </c>
      <c r="I5" s="37" t="s">
        <v>267</v>
      </c>
      <c r="J5" s="35" t="s">
        <v>55</v>
      </c>
      <c r="K5" s="33" t="s">
        <v>219</v>
      </c>
      <c r="L5" s="33">
        <v>2</v>
      </c>
      <c r="M5" s="33">
        <v>5</v>
      </c>
    </row>
    <row r="6" spans="1:13" x14ac:dyDescent="0.35">
      <c r="A6" s="33" t="s">
        <v>18</v>
      </c>
      <c r="B6" s="37" t="s">
        <v>14</v>
      </c>
      <c r="C6" s="35" t="s">
        <v>20</v>
      </c>
      <c r="D6" s="36" t="s">
        <v>58</v>
      </c>
      <c r="E6" s="35" t="s">
        <v>61</v>
      </c>
      <c r="F6" s="33" t="s">
        <v>223</v>
      </c>
      <c r="G6" s="35" t="s">
        <v>226</v>
      </c>
      <c r="H6" s="33" t="s">
        <v>257</v>
      </c>
      <c r="I6" s="35" t="s">
        <v>271</v>
      </c>
      <c r="J6" s="36" t="s">
        <v>305</v>
      </c>
      <c r="K6" s="37" t="s">
        <v>307</v>
      </c>
      <c r="L6" s="33">
        <v>3</v>
      </c>
      <c r="M6" s="33">
        <v>6</v>
      </c>
    </row>
    <row r="7" spans="1:13" x14ac:dyDescent="0.35">
      <c r="A7" s="33" t="s">
        <v>21</v>
      </c>
      <c r="B7" s="35" t="s">
        <v>22</v>
      </c>
      <c r="C7" s="37" t="s">
        <v>19</v>
      </c>
      <c r="D7" s="33" t="s">
        <v>64</v>
      </c>
      <c r="E7" s="35" t="s">
        <v>67</v>
      </c>
      <c r="F7" s="37" t="s">
        <v>229</v>
      </c>
      <c r="G7" s="33" t="s">
        <v>232</v>
      </c>
      <c r="H7" s="33" t="s">
        <v>274</v>
      </c>
      <c r="I7" s="36" t="s">
        <v>254</v>
      </c>
      <c r="J7" s="36" t="s">
        <v>55</v>
      </c>
      <c r="K7" s="37" t="s">
        <v>309</v>
      </c>
      <c r="L7" s="33">
        <v>2</v>
      </c>
      <c r="M7" s="33">
        <v>8</v>
      </c>
    </row>
    <row r="8" spans="1:13" x14ac:dyDescent="0.35">
      <c r="A8" s="33" t="s">
        <v>23</v>
      </c>
      <c r="B8" s="37" t="s">
        <v>24</v>
      </c>
      <c r="C8" s="37" t="s">
        <v>25</v>
      </c>
      <c r="D8" s="33" t="s">
        <v>71</v>
      </c>
      <c r="E8" s="35" t="s">
        <v>57</v>
      </c>
      <c r="F8" s="35" t="s">
        <v>235</v>
      </c>
      <c r="G8" s="37" t="s">
        <v>232</v>
      </c>
      <c r="H8" s="33" t="s">
        <v>257</v>
      </c>
      <c r="I8" s="37" t="s">
        <v>279</v>
      </c>
      <c r="J8" s="35" t="s">
        <v>43</v>
      </c>
      <c r="K8" s="35" t="s">
        <v>219</v>
      </c>
      <c r="L8" s="33">
        <v>4</v>
      </c>
      <c r="M8" s="33">
        <v>8</v>
      </c>
    </row>
    <row r="9" spans="1:13" x14ac:dyDescent="0.35">
      <c r="A9" s="33" t="s">
        <v>27</v>
      </c>
      <c r="B9" s="33" t="s">
        <v>28</v>
      </c>
      <c r="C9" s="37" t="s">
        <v>29</v>
      </c>
      <c r="D9" s="35" t="s">
        <v>73</v>
      </c>
      <c r="E9" s="35" t="s">
        <v>74</v>
      </c>
      <c r="F9" s="37" t="s">
        <v>239</v>
      </c>
      <c r="G9" s="37" t="s">
        <v>240</v>
      </c>
      <c r="H9" s="33" t="s">
        <v>281</v>
      </c>
      <c r="I9" s="37" t="s">
        <v>282</v>
      </c>
      <c r="J9" s="37" t="s">
        <v>17</v>
      </c>
      <c r="K9" s="33" t="s">
        <v>314</v>
      </c>
      <c r="L9" s="33">
        <v>2</v>
      </c>
      <c r="M9" s="33">
        <v>10</v>
      </c>
    </row>
    <row r="10" spans="1:13" x14ac:dyDescent="0.35">
      <c r="A10" s="33" t="s">
        <v>30</v>
      </c>
      <c r="B10" s="33" t="s">
        <v>31</v>
      </c>
      <c r="C10" s="37" t="s">
        <v>32</v>
      </c>
      <c r="D10" s="35" t="s">
        <v>60</v>
      </c>
      <c r="E10" s="35" t="s">
        <v>75</v>
      </c>
      <c r="F10" s="37" t="s">
        <v>236</v>
      </c>
      <c r="G10" s="36" t="s">
        <v>241</v>
      </c>
      <c r="H10" s="33" t="s">
        <v>266</v>
      </c>
      <c r="I10" s="35" t="s">
        <v>283</v>
      </c>
      <c r="J10" s="37" t="s">
        <v>64</v>
      </c>
      <c r="K10" s="33" t="s">
        <v>315</v>
      </c>
      <c r="L10" s="33">
        <v>2</v>
      </c>
      <c r="M10" s="33">
        <v>7</v>
      </c>
    </row>
    <row r="11" spans="1:13" x14ac:dyDescent="0.35">
      <c r="A11" s="33" t="s">
        <v>33</v>
      </c>
      <c r="B11" s="33" t="s">
        <v>34</v>
      </c>
      <c r="C11" s="36" t="s">
        <v>36</v>
      </c>
      <c r="D11" s="36" t="s">
        <v>76</v>
      </c>
      <c r="E11" s="36" t="s">
        <v>26</v>
      </c>
      <c r="F11" s="36" t="s">
        <v>242</v>
      </c>
      <c r="G11" s="36" t="s">
        <v>245</v>
      </c>
      <c r="H11" s="36" t="s">
        <v>273</v>
      </c>
      <c r="I11" s="37" t="s">
        <v>286</v>
      </c>
      <c r="J11" s="36" t="s">
        <v>189</v>
      </c>
      <c r="K11" s="33" t="s">
        <v>318</v>
      </c>
      <c r="L11" s="33">
        <v>3</v>
      </c>
      <c r="M11" s="33">
        <v>9</v>
      </c>
    </row>
    <row r="12" spans="1:13" ht="15" thickBot="1" x14ac:dyDescent="0.4">
      <c r="A12" s="32" t="s">
        <v>37</v>
      </c>
      <c r="B12" s="32" t="s">
        <v>38</v>
      </c>
      <c r="C12" s="38" t="s">
        <v>39</v>
      </c>
      <c r="D12" s="38" t="s">
        <v>68</v>
      </c>
      <c r="E12" s="39" t="s">
        <v>79</v>
      </c>
      <c r="F12" s="32" t="s">
        <v>247</v>
      </c>
      <c r="G12" s="32" t="s">
        <v>249</v>
      </c>
      <c r="H12" s="38" t="s">
        <v>289</v>
      </c>
      <c r="I12" s="38" t="s">
        <v>291</v>
      </c>
      <c r="J12" s="32" t="s">
        <v>54</v>
      </c>
      <c r="K12" s="38" t="s">
        <v>185</v>
      </c>
      <c r="L12" s="32">
        <v>2</v>
      </c>
      <c r="M12" s="32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zoomScale="80" zoomScaleNormal="80" workbookViewId="0">
      <selection activeCell="A3" sqref="A3"/>
    </sheetView>
  </sheetViews>
  <sheetFormatPr defaultColWidth="8.7265625" defaultRowHeight="14.5" x14ac:dyDescent="0.35"/>
  <cols>
    <col min="1" max="1" width="23.1796875" style="191" customWidth="1"/>
    <col min="2" max="3" width="17.453125" style="191" bestFit="1" customWidth="1"/>
    <col min="4" max="4" width="17.453125" style="192" bestFit="1" customWidth="1"/>
    <col min="5" max="6" width="17.453125" style="191" customWidth="1"/>
    <col min="7" max="9" width="17.453125" style="191" bestFit="1" customWidth="1"/>
    <col min="10" max="11" width="17.453125" style="191" customWidth="1"/>
    <col min="12" max="13" width="8.7265625" style="191"/>
    <col min="14" max="14" width="120.453125" style="191" bestFit="1" customWidth="1"/>
    <col min="15" max="15" width="120.81640625" style="191" bestFit="1" customWidth="1"/>
    <col min="16" max="16384" width="8.7265625" style="191"/>
  </cols>
  <sheetData>
    <row r="1" spans="1:11" x14ac:dyDescent="0.35">
      <c r="A1" s="190" t="s">
        <v>562</v>
      </c>
      <c r="B1" s="190"/>
    </row>
    <row r="2" spans="1:11" x14ac:dyDescent="0.35">
      <c r="A2" s="190" t="s">
        <v>563</v>
      </c>
      <c r="B2" s="190"/>
    </row>
    <row r="3" spans="1:11" ht="18.5" x14ac:dyDescent="0.45">
      <c r="A3" s="190"/>
      <c r="B3" s="190"/>
      <c r="E3" s="230" t="s">
        <v>545</v>
      </c>
    </row>
    <row r="4" spans="1:11" ht="15" thickBot="1" x14ac:dyDescent="0.4">
      <c r="D4" s="191"/>
    </row>
    <row r="5" spans="1:11" x14ac:dyDescent="0.35">
      <c r="A5" s="193" t="s">
        <v>507</v>
      </c>
      <c r="B5" s="168" t="s">
        <v>438</v>
      </c>
      <c r="C5" s="194"/>
      <c r="D5" s="194"/>
      <c r="E5" s="195"/>
    </row>
    <row r="6" spans="1:11" ht="15" thickBot="1" x14ac:dyDescent="0.4">
      <c r="A6" s="196" t="s">
        <v>514</v>
      </c>
      <c r="B6" s="189" t="s">
        <v>96</v>
      </c>
      <c r="C6" s="197"/>
      <c r="D6" s="197"/>
      <c r="E6" s="198"/>
      <c r="F6" s="199"/>
      <c r="G6" s="229" t="str">
        <f>IF(AND(B5="NACE 2",B8="Cross-country"),"*Value of NACE 2 cross-country indicators are obtained with a different methodology, so they are not comparable with the others"," ")</f>
        <v>*Value of NACE 2 cross-country indicators are obtained with a different methodology, so they are not comparable with the others</v>
      </c>
      <c r="H6" s="199"/>
      <c r="I6" s="199"/>
    </row>
    <row r="7" spans="1:11" x14ac:dyDescent="0.35">
      <c r="A7" s="239" t="s">
        <v>519</v>
      </c>
      <c r="B7" s="240"/>
      <c r="C7" s="240"/>
      <c r="D7" s="240"/>
      <c r="E7" s="241"/>
    </row>
    <row r="8" spans="1:11" ht="15" thickBot="1" x14ac:dyDescent="0.4">
      <c r="A8" s="200" t="s">
        <v>447</v>
      </c>
      <c r="B8" s="169" t="s">
        <v>449</v>
      </c>
      <c r="C8" s="201"/>
      <c r="D8" s="201"/>
      <c r="E8" s="202"/>
    </row>
    <row r="9" spans="1:11" ht="15" thickBot="1" x14ac:dyDescent="0.4"/>
    <row r="10" spans="1:11" x14ac:dyDescent="0.35">
      <c r="A10" s="176"/>
      <c r="B10" s="242" t="s">
        <v>1</v>
      </c>
      <c r="C10" s="243"/>
      <c r="D10" s="243"/>
      <c r="E10" s="243"/>
      <c r="F10" s="244"/>
      <c r="G10" s="245" t="s">
        <v>499</v>
      </c>
      <c r="H10" s="245"/>
      <c r="I10" s="245"/>
      <c r="J10" s="245"/>
      <c r="K10" s="246"/>
    </row>
    <row r="11" spans="1:11" x14ac:dyDescent="0.35">
      <c r="A11" s="177"/>
      <c r="B11" s="167" t="str">
        <f>VLOOKUP($B$5,xxx!$D$2:$I$5,4)</f>
        <v>Median</v>
      </c>
      <c r="C11" s="167" t="str">
        <f>VLOOKUP($B$5,xxx!$D$2:$I$5,2)</f>
        <v>Simple Mean</v>
      </c>
      <c r="D11" s="172" t="str">
        <f>VLOOKUP($B$5,xxx!$D$2:$I$5,3)</f>
        <v>Target value</v>
      </c>
      <c r="E11" s="167" t="str">
        <f>VLOOKUP($B$5,xxx!$D$2:$I$5,5)</f>
        <v>Top decile</v>
      </c>
      <c r="F11" s="178" t="str">
        <f>VLOOKUP($B$5,xxx!$D$2:$I$5,6)</f>
        <v>Top quartile</v>
      </c>
      <c r="G11" s="166" t="str">
        <f>VLOOKUP($B$5,xxx!$D$2:$I$5,4)</f>
        <v>Median</v>
      </c>
      <c r="H11" s="166" t="str">
        <f>VLOOKUP($B$5,xxx!$D$2:$I$5,2)</f>
        <v>Simple Mean</v>
      </c>
      <c r="I11" s="172" t="str">
        <f>VLOOKUP($B$5,xxx!$D$2:$I$5,3)</f>
        <v>Target value</v>
      </c>
      <c r="J11" s="167" t="str">
        <f>VLOOKUP($B$5,xxx!$D$2:$I$5,5)</f>
        <v>Top decile</v>
      </c>
      <c r="K11" s="178" t="str">
        <f>VLOOKUP($B$5,xxx!$D$2:$I$5,6)</f>
        <v>Top quartile</v>
      </c>
    </row>
    <row r="12" spans="1:11" x14ac:dyDescent="0.35">
      <c r="A12" s="187" t="s">
        <v>324</v>
      </c>
      <c r="B12" s="182">
        <f>IFERROR(IF(AND($B$5="NACE 2",$B$8="EU"),VLOOKUP($B$6,NACE2_small!$A$2:$W$92,13,FALSE),IF(AND($B$5="NACE 2",$B$8="Cross-country"),VLOOKUP($B$6,'NACE 2 cross country'!$A$1:$U$89,10,FALSE),IF(AND(B5="NACE 3",B8="EU"),VLOOKUP($B$6,NACE3!$V$3:$Z$49,2,FALSE),IF(AND(B5="NACE 3",B8="Cross-country"),"Change aggregation",IF(AND($B$5="Subsector",$B$8="EU"),VLOOKUP($B$6,'Target and Control SubSect'!$A$2:$AE$14,10,FALSE),IF(AND($B$5="Subsector",$B$8="Cross-country"),VLOOKUP($B$6,'Cross country'!$A$1:$M$13,10,FALSE))))))),"Change industry")</f>
        <v>0.47826087474822998</v>
      </c>
      <c r="C12" s="182">
        <f>IFERROR(IF(AND($B$5="NACE 2",$B$8="EU"),VLOOKUP($B$6,NACE2_small!$A$2:$W$92,12,FALSE),IF(AND($B$5="NACE 2",$B$8="Cross-country"),VLOOKUP($B$6,'NACE 2 cross country'!$A$1:$U$89,11,FALSE),IF(AND(B5="NACE 3",B8="EU"),VLOOKUP($B$6,NACE3!$A$1:$M$49,4,FALSE),IF(AND(B5="NACE 3",B8="Cross-country"),"Change aggregation",IF(AND($B$5="Subsector",$B$8="EU"),VLOOKUP($B$6,'Target and Control SubSect'!$A$2:$AE$14,8,FALSE),IF(AND($B$5="Subsector",$B$8="Cross-country"),VLOOKUP($B$6,'Cross country'!$A$1:$M$13,8,FALSE))))))),"Change industry")</f>
        <v>0.49479651027782395</v>
      </c>
      <c r="D12" s="183">
        <f>IFERROR(IF(AND($B$5="NACE 2",$B$8="EU"),VLOOKUP($B$6,NACE2_small!$A$2:$W$92,4,FALSE),IF(AND($B$5="NACE 2",$B$8="Cross-country"),VLOOKUP($B$6,'NACE 2 cross country'!$A$1:$E$89,4,FALSE),IF(AND(B5="NACE 3",B8="EU"),VLOOKUP($B$6,NACE3!$A$1:$M$49,5,FALSE),IF(AND(B5="NACE 3",B8="Cross-country"),"Change aggregation",IF(AND($B$5="Subsector",$B$8="EU"),VLOOKUP($B$6,'Target and Control SubSect'!$A$2:$AE$14,9,FALSE),IF(AND($B$5="Subsector",$B$8="Cross-country"),VLOOKUP($B$6,'Cross country'!$A$1:$M$13,9,FALSE))))))),"Change industry")</f>
        <v>0.71428573131561279</v>
      </c>
      <c r="E12" s="180">
        <f>IFERROR(IF(AND($B$5="NACE 2",$B$8="EU"),VLOOKUP($B$6,NACE2_small!$A$1:$AL$91,26,FALSE),IF(AND($B$5="NACE 2",$B$8="Cross-country"),VLOOKUP($B$6,'NACE 2 cross country'!$A$1:$U$89,12,FALSE),IF($B$5="NACE 3","-",IF(AND($B$5="Subsector",$B$8="EU"),"-",IF(AND($B$5="Subsector",$B$8="Cross-country"),"-","WRONG SELECTION"))))),"Change industry")</f>
        <v>0.87</v>
      </c>
      <c r="F12" s="219">
        <f>IFERROR(IF(AND($B$5="NACE 2",$B$8="EU"),VLOOKUP($B$6,NACE2_small!$A$1:$AL$91,27,FALSE),IF(AND($B$5="NACE 2",$B$8="Cross-country"),VLOOKUP($B$6,'NACE 2 cross country'!$A$1:$U$89,13,FALSE),IF($B$5="NACE 3","-",IF(AND($B$5="Subsector",$B$8="EU"),"-",IF(AND($B$5="Subsector",$B$8="Cross-country"),"-","WRONG SELECTION"))))),"Change industry")</f>
        <v>0.71399999999999997</v>
      </c>
      <c r="G12" s="227">
        <f>IFERROR(IF(AND($B$5="NACE 2",$B$8="EU"),VLOOKUP($B$6,NACE2_large!$A$1:$AL$89,13,FALSE),IF(AND($B$5="NACE 2",$B$8="Cross-country"),VLOOKUP($B$6,'NACE 2 cross country'!$A$1:$U$89,18,FALSE),IF(AND(B5="NACE 3",B8="EU"),VLOOKUP($B$6,NACE3!$V$3:$Z$49,4,FALSE),IF(AND(B5="NACE 3",B8="Cross-country"),"Change aggregation",IF(AND($B$5="Subsector",$B$8="EU"),VLOOKUP($B$6,'Target and Control SubSect'!$A$16:$P$26,7,FALSE),IF(AND($B$5="Subsector",$B$8="Cross-country"),VLOOKUP(B6,'Cross country'!$A$17:$P$27,7,FALSE),"WRONG SELECTION")))))),"Change industry")</f>
        <v>0.45454546809196472</v>
      </c>
      <c r="H12" s="180">
        <f>IFERROR(IF(AND($B$5="NACE 2",$B$8="EU"),VLOOKUP($B$6,NACE2_large!$A$1:$AL$89,12,FALSE),IF(AND($B$5="NACE 2",$B$8="Cross-country"),VLOOKUP($B$6,'NACE 2 cross country'!$A$1:$U$89,19,FALSE),IF(AND(B5="NACE 3",B8="EU"),VLOOKUP(B6,NACE3!O3:S49,3,FALSE),IF(AND(B5="NACE 3",B8="Cross-country"),"Change aggregation",IF(AND($B$5="Subsector",$B$8="EU"),VLOOKUP(B6,'Target and Control SubSect'!A16:P26,5,FALSE),IF(AND($B$5="Subsector",$B$8="Cross-country"),VLOOKUP(B6,'Cross country'!A17:P27,5,FALSE),"WRONG SELECTION")))))),"Change industry")</f>
        <v>0.50166426710356238</v>
      </c>
      <c r="I12" s="180">
        <f>IFERROR(IF(AND($B$5="NACE 2",$B$8="EU"),VLOOKUP($B$6,NACE2_large!$A$1:$AL$89,4,FALSE),IF(AND($B$5="NACE 2",$B$8="Cross-country"),VLOOKUP($B$6,'NACE 2 cross country'!$A$1:$U$89,5,FALSE),IF(AND(B5="NACE 3",B8="EU"),VLOOKUP(B6,NACE3!O3:S49,2,FALSE),IF(AND(B5="NACE 3",B8="Cross-country"),"Change aggregation",IF(AND($B$5="Subsector",$B$8="EU"),VLOOKUP(B6,'Target and Control SubSect'!A16:P26,6,FALSE),IF(AND($B$5="Subsector",$B$8="Cross-country"),VLOOKUP(B6,'Cross country'!A17:P27,6,FALSE),"WRONG SELECTION")))))),"Change industry")</f>
        <v>0.66666668653488159</v>
      </c>
      <c r="J12" s="180">
        <f>IFERROR(IF(AND($B$5="NACE 2",$B$8="EU"),VLOOKUP($B$6,NACE2_large!$A$1:$AL$89,26,FALSE),IF(AND($B$5="NACE 2",$B$8="Cross-country"),VLOOKUP($B$6,'NACE 2 cross country'!$A$1:$U$89,20,FALSE),IF($B$5="NACE 3","-",IF(AND($B$5="Subsector",$B$8="EU"),"-",IF(AND($B$5="Subsector",$B$8="Cross-country"),"-","WRONG SELECTION"))))),"Change industry")</f>
        <v>0.82599999999999996</v>
      </c>
      <c r="K12" s="219">
        <f>IFERROR(IF(AND($B$5="NACE 2",$B$8="EU"),VLOOKUP($B$6,NACE2_large!$A$1:$AL$89,27,FALSE),IF(AND($B$5="NACE 2",$B$8="Cross-country"),VLOOKUP($B$6,'NACE 2 cross country'!$A$1:$U$89,21,FALSE),IF($B$5="NACE 3","-",IF(AND($B$5="Subsector",$B$8="EU"),"-",IF(AND($B$5="Subsector",$B$8="Cross-country"),"-","WRONG SELECTION"))))),"Change industry")</f>
        <v>0.66600000000000004</v>
      </c>
    </row>
    <row r="13" spans="1:11" ht="15" thickBot="1" x14ac:dyDescent="0.4">
      <c r="A13" s="188" t="s">
        <v>323</v>
      </c>
      <c r="B13" s="181">
        <f>IFERROR(IF(AND($B$5="NACE 2",$B$8="EU"),VLOOKUP($B$6,NACE2_small!$A$2:$W$92,11,FALSE),IF(AND($B$5="NACE 2",$B$8="Cross-country"),VLOOKUP($B$6,'NACE 2 cross country'!$A$1:$U$89,6,FALSE),IF(AND(B5="NACE 3",B8="EU"),VLOOKUP(B6,NACE3!V3:Z49,3,FALSE),IF(AND(B5="NACE 3",B8="Cross-country"),"Change aggregation",IF(AND($B$5="Subsector",$B$8="EU"),VLOOKUP($B$6,'Target and Control SubSect'!$A$2:$AE$14,4,FALSE),IF(AND($B$5="Subsector",$B$8="Cross-country"),VLOOKUP($B$6,'Cross country'!$A$1:$M$13,4,FALSE))))))),"Change industry")</f>
        <v>0.44722221791744232</v>
      </c>
      <c r="C13" s="181">
        <f>IFERROR(IF(AND($B$5="NACE 2",$B$8="EU"),VLOOKUP($B$6,NACE2_small!$A$2:$W$92,10,FALSE),IF(AND($B$5="NACE 2",$B$8="Cross-country"),VLOOKUP($B$6,'NACE 2 cross country'!$A$1:$U$89,7,FALSE),IF(AND(B5="NACE 3",B8="EU"),VLOOKUP($B$6,NACE3!$A$1:$M$49,8,FALSE),IF(AND(B5="NACE 3",B8="Cross-country"),"Change aggregation",IF(AND($B$5="Subsector",$B$8="EU"),VLOOKUP($B$6,'Target and Control SubSect'!$A$2:$AE$14,2,FALSE),IF(AND($B$5="Subsector",$B$8="Cross-country"),VLOOKUP($B$6,'Cross country'!$A$1:$M$13,2,FALSE))))))),"Change industry")</f>
        <v>0.46471985272893851</v>
      </c>
      <c r="D13" s="184">
        <f>IFERROR(IF(AND($B$5="NACE 2",$B$8="EU"),VLOOKUP($B$6,NACE2_small!$A$2:$W$92,3,FALSE),IF(AND($B$5="NACE 2",$B$8="Cross-country"),VLOOKUP($B$6,'NACE 2 cross country'!$A$1:$E$89,2,FALSE),IF(AND(B5="NACE 3",B8="EU"),VLOOKUP($B$6,NACE3!$A$1:$M$49,9,FALSE),IF(AND(B5="NACE 3",B8="Cross-country"),"Change aggregation",IF(AND($B$5="Subsector",$B$8="EU"),VLOOKUP($B$6,'Target and Control SubSect'!$A$2:$AE$14,3,FALSE),IF(AND($B$5="Subsector",$B$8="Cross-country"),VLOOKUP($B$6,'Cross country'!$A$1:$M$13,3,FALSE))))))),"Change industry")</f>
        <v>0.57142859697341919</v>
      </c>
      <c r="E13" s="181">
        <f>IFERROR(IF(AND($B$5="NACE 2",$B$8="EU"),VLOOKUP($B$6,NACE2_small!$A$1:$AL$91,24,FALSE),IF(AND($B$5="NACE 2",$B$8="Cross-country"),VLOOKUP($B$6,'NACE 2 cross country'!$A$1:$U$89,8,FALSE),IF($B$5="NACE 3","-",IF(AND($B$5="Subsector",$B$8="EU"),"-",IF(AND($B$5="Subsector",$B$8="Cross-country"),"-","WRONG SELECTION"))))),"Change industry")</f>
        <v>0.8</v>
      </c>
      <c r="F13" s="220">
        <f>IFERROR(IF(AND($B$5="NACE 2",$B$8="EU"),VLOOKUP($B$6,NACE2_small!$A$1:$AL$91,25,FALSE),IF(AND($B$5="NACE 2",$B$8="Cross-country"),VLOOKUP($B$6,'NACE 2 cross country'!$A$1:$U$89,9,FALSE),IF($B$5="NACE 3","-",IF(AND($B$5="Subsector",$B$8="EU"),"-",IF(AND($B$5="Subsector",$B$8="Cross-country"),"-","WRONG SELECTION"))))),"Change industry")</f>
        <v>0.63600000000000001</v>
      </c>
      <c r="G13" s="221">
        <f>IFERROR(IF(AND($B$5="NACE 2",$B$8="EU"),VLOOKUP($B$6,NACE2_large!$A$1:$AL$89,11,FALSE),IF(AND($B$5="NACE 2",$B$8="Cross-country"),VLOOKUP($B$6,'NACE 2 cross country'!$A$1:$U$89,14,FALSE),IF(AND(B5="NACE 3",B8="EU"),VLOOKUP(B6,NACE3!V3:Z49,5,FALSE),IF(AND(B5="NACE 3",B8="Cross-country"),"Change aggregation",IF(AND($B$5="Subsector",$B$8="EU"),VLOOKUP(B6,'Target and Control SubSect'!A16:P26,4,FALSE),IF(AND($B$5="Subsector",$B$8="Cross-country"),VLOOKUP(B6,'Cross country'!A17:P27,4,FALSE),"WRONG SELECTION")))))),"Change industry")</f>
        <v>0.52631580829620361</v>
      </c>
      <c r="H13" s="221">
        <f>IFERROR(IF(AND($B$5="NACE 2",$B$8="EU"),VLOOKUP($B$6,NACE2_large!$A$1:$AL$89,10,FALSE),IF(AND($B$5="NACE 2",$B$8="Cross-country"),VLOOKUP($B$6,'NACE 2 cross country'!$A$1:$U$89,15,FALSE),IF(AND(B5="NACE 3",B8="EU"),VLOOKUP(B6,NACE3!O3:S49,5,FALSE),IF(AND(B5="NACE 3",B8="Cross-country"),"Change aggregation",IF(AND($B$5="Subsector",$B$8="EU"),VLOOKUP(B6,'Target and Control SubSect'!A16:P26,2,FALSE),IF(AND($B$5="Subsector",$B$8="Cross-country"),VLOOKUP(B6,'Cross country'!A17:P27,2,FALSE),"WRONG SELECTION")))))),"Change industry")</f>
        <v>0.49261799206336337</v>
      </c>
      <c r="I13" s="186">
        <f>IFERROR(IF(AND($B$5="NACE 2",$B$8="EU"),VLOOKUP($B$6,NACE2_large!$A$1:$AL$89,3,FALSE),IF(AND($B$5="NACE 2",$B$8="Cross-country"),VLOOKUP($B$6,'NACE 2 cross country'!$A$1:$U$89,3,FALSE),IF(AND(B5="NACE 3",B8="EU"),VLOOKUP(B6,NACE3!O3:S49,4,FALSE),IF(AND(B5="NACE 3",B8="Cross-country"),"Change aggregation",IF(AND($B$5="Subsector",$B$8="EU"),VLOOKUP(B6,'Target and Control SubSect'!A16:P26,3,FALSE),IF(AND($B$5="Subsector",$B$8="Cross-country"),VLOOKUP(B6,'Cross country'!A17:P27,3,FALSE),"WRONG SELECTION")))))),"Change industry")</f>
        <v>0.20000000298023224</v>
      </c>
      <c r="J13" s="186">
        <f>IFERROR(IF(AND($B$5="NACE 2",$B$8="EU"),VLOOKUP($B$6,NACE2_large!$A$1:$AL$89,24,FALSE),IF(AND($B$5="NACE 2",$B$8="Cross-country"),VLOOKUP($B$6,'NACE 2 cross country'!$A$1:$U$89,10,FALSE),IF($B$5="NACE 3","-",IF(AND($B$5="Subsector",$B$8="EU"),"-",IF(AND($B$5="Subsector",$B$8="Cross-country"),"-","WRONG SELECTION"))))),"Change industry")</f>
        <v>0.47826087474822998</v>
      </c>
      <c r="K13" s="222">
        <f>IFERROR(IF(AND($B$5="NACE 2",$B$8="EU"),VLOOKUP($B$6,NACE2_large!$A$1:$AL$89,25,FALSE),IF(AND($B$5="NACE 2",$B$8="Cross-country"),VLOOKUP($B$6,'NACE 2 cross country'!$A$1:$U$89,17,FALSE),IF($B$5="NACE 3","-",IF(AND($B$5="Subsector",$B$8="EU"),"-",IF(AND($B$5="Subsector",$B$8="Cross-country"),"-","WRONG SELECTION"))))),"Change industry")</f>
        <v>0.66600000000000004</v>
      </c>
    </row>
    <row r="14" spans="1:11" x14ac:dyDescent="0.35">
      <c r="A14" s="173" t="s">
        <v>340</v>
      </c>
      <c r="B14" s="179" t="str">
        <f>IFERROR(IF(AND($B$5="NACE 2",$B$8="EU"),VLOOKUP($B$6,NACE2_small!$A$2:$W$92,15,FALSE),IF(AND($B$5="NACE 2",$B$8="Cross-country"),"-",IF($B$5="NACE 3","-",IF($B$5="NACE 3","-",IF($B$5="Subsector","-",FALSE))))),"Change industry")</f>
        <v>-</v>
      </c>
      <c r="C14" s="223" t="str">
        <f>IFERROR(IF(AND($B$5="NACE 2",$B$8="EU"),VLOOKUP($B$6,NACE2_small!$A$2:$W$92,14,FALSE),IF(AND($B$5="NACE 2",$B$8="Cross-country"),"-",IF($B$5="NACE 3","-",IF($B$5="NACE 3","-",IF($B$5="Subsector","-",FALSE))))),"Change industry")</f>
        <v>-</v>
      </c>
      <c r="D14" s="179" t="str">
        <f>IFERROR(IF(AND($B$5="NACE 2",$B$8="EU"),VLOOKUP($B$6,NACE2_small!$A$2:$W$92,5,FALSE),IF(AND($B$5="NACE 2",$B$8="Cross-country"),"-",IF($B$5="NACE 3","-",IF($B$5="NACE 3","-",IF($B$5="Subsector","-",FALSE))))),"Change industry")</f>
        <v>-</v>
      </c>
      <c r="E14" s="179" t="str">
        <f>IFERROR(IF(AND($B$5="NACE 2",$B$8="EU"),VLOOKUP($B$6,NACE2_small!$A$1:$AL$91,28,FALSE),IF(AND($B$5="NACE 2",$B$8="Cross-country"),"-",IF($B$5="NACE 3","-",IF(AND($B$5="Subsector",$B$8="EU"),"-",IF(AND($B$5="Subsector",$B$8="Cross-country"),"-","WRONG SELECTION"))))),"Change industry")</f>
        <v>-</v>
      </c>
      <c r="F14" s="224" t="str">
        <f>IFERROR(IF(AND($B$5="NACE 2",$B$8="EU"),VLOOKUP($B$6,NACE2_small!$A$1:$AL$91,29,FALSE),IF(AND($B$5="NACE 2",$B$8="Cross-country"),"-",IF($B$5="NACE 3","-",IF(AND($B$5="Subsector",$B$8="EU"),"-",IF(AND($B$5="Subsector",$B$8="Cross-country"),"-","WRONG SELECTION"))))),"Change industry")</f>
        <v>-</v>
      </c>
      <c r="G14" s="225" t="str">
        <f>IFERROR(IF(AND($B$5="NACE 2",$B$8="EU"),VLOOKUP($B$6,NACE2_large!$A$1:$AL$89,15,FALSE),IF(AND($B$5="NACE 2",$B$8="Cross-country"),"-",IF($B$5="NACE 3","-",IF(AND($B$5="Subsector",$B$8="EU"),"-",IF(AND($B$5="Subsector",$B$8="Cross-country"),"-","WRONG SELECTION"))))),"Change industry")</f>
        <v>-</v>
      </c>
      <c r="H14" s="225" t="str">
        <f>IFERROR(IF(AND($B$5="NACE 2",$B$8="EU"),VLOOKUP($B$6,NACE2_large!$A$1:$AL$89,14,FALSE),IF(AND($B$5="NACE 2",$B$8="Cross-country"),"-",IF($B$5="NACE 3","-",IF(AND($B$5="Subsector",$B$8="EU"),"-",IF(AND($B$5="Subsector",$B$8="Cross-country"),"-","WRONG SELECTION"))))),"Change industry")</f>
        <v>-</v>
      </c>
      <c r="I14" s="182" t="str">
        <f>IFERROR(IF(AND($B$5="NACE 2",$B$8="EU"),VLOOKUP($B$6,NACE2_large!$A$1:$AL$89,5,FALSE),IF(AND($B$5="NACE 2",$B$8="Cross-country"),"-",IF($B$5="NACE 3","-",IF(AND($B$5="Subsector",$B$8="EU"),"-",IF(AND($B$5="Subsector",$B$8="Cross-country"),"-","WRONG SELECTION"))))),"Change industry")</f>
        <v>-</v>
      </c>
      <c r="J14" s="182" t="str">
        <f>IFERROR(IF(AND($B$5="NACE 2",$B$8="EU"),VLOOKUP($B$6,NACE2_large!$A$1:$AL$89,28,FALSE),IF(AND($B$5="NACE 2",$B$8="Cross-country"),"-",IF($B$5="NACE 3","-",IF(AND($B$5="Subsector",$B$8="EU"),"-",IF(AND($B$5="Subsector",$B$8="Cross-country"),"-","WRONG SELECTION"))))),"Change industry")</f>
        <v>-</v>
      </c>
      <c r="K14" s="226" t="str">
        <f>IFERROR(IF(AND($B$5="NACE 2",$B$8="EU"),VLOOKUP($B$6,NACE2_large!$A$1:$AL$89,29,FALSE),IF(AND($B$5="NACE 2",$B$8="Cross-country"),"-",IF($B$5="NACE 3","-",IF(AND($B$5="Subsector",$B$8="EU"),"-",IF(AND($B$5="Subsector",$B$8="Cross-country"),"-","WRONG SELECTION"))))),"Change industry")</f>
        <v>-</v>
      </c>
    </row>
    <row r="15" spans="1:11" x14ac:dyDescent="0.35">
      <c r="A15" s="174" t="s">
        <v>325</v>
      </c>
      <c r="B15" s="180" t="str">
        <f>IFERROR(IF(AND($B$5="NACE 2",$B$8="EU"),VLOOKUP($B$6,NACE2_small!$A$2:$W$92,17,FALSE),IF(AND($B$5="NACE 2",$B$8="Cross-country"),"-",IF($B$5="NACE 3","-",IF(AND($B$5="Subsector",$B$8="EU"),VLOOKUP(B6,'Target and Control SubSect'!A30:J40,2,FALSE),IF(AND($B$5="Subsector",$B$8="Cross-country"),"-","WRONG SELECTION"))))),"Change industry")</f>
        <v>-</v>
      </c>
      <c r="C15" s="180" t="str">
        <f>IFERROR(IF(AND($B$5="NACE 2",$B$8="EU"),VLOOKUP($B$6,NACE2_small!$A$2:$W$92,14,FALSE),IF(AND($B$5="NACE 2",$B$8="Cross-country"),"-",IF($B$5="NACE 3","-",IF(AND($B$5="Subsector",$B$8="EU"),VLOOKUP(B6,'Target and Control SubSect'!A30:J40,3,FALSE),IF(AND($B$5="Subsector",$B$8="Cross-country"),"-","WRONG SELECTION"))))),"Change industry")</f>
        <v>-</v>
      </c>
      <c r="D15" s="182" t="str">
        <f>IFERROR(IF(AND($B$5="NACE 2",$B$8="EU"),VLOOKUP($B$6,NACE2_small!$A$2:$W$92,6,FALSE),IF(AND($B$5="NACE 2",$B$8="Cross-country"),"-",IF($B$5="NACE 3","-",IF(AND($B$5="Subsector",$B$8="EU"),VLOOKUP(B6,'Target and Control SubSect'!A30:J40,4,FALSE),IF(AND($B$5="Subsector",$B$8="Cross-country"),"-","WRONG SELECTION"))))),"Change industry")</f>
        <v>-</v>
      </c>
      <c r="E15" s="180" t="str">
        <f>IFERROR((IF(AND($B$5="NACE 2",$B$8="EU"),VLOOKUP($B$6,NACE2_small!$A$1:$AL$91,30,FALSE),IF(AND($B$5="NACE 2",$B$8="Cross-country"),"-",IF($B$5="NACE 3","-",IF(AND($B$5="Subsector",$B$8="EU"),"-",IF(AND($B$5="Subsector",$B$8="Cross-country"),"-","WRONG SELECTION")))))),"Change industry")</f>
        <v>-</v>
      </c>
      <c r="F15" s="219" t="str">
        <f>IFERROR(IF(AND($B$5="NACE 2",$B$8="EU"),VLOOKUP($B$6,NACE2_small!$A$1:$AL$91,31,FALSE),IF(AND($B$5="NACE 2",$B$8="Cross-country"),"-",IF($B$5="NACE 3","-",IF(AND($B$5="Subsector",$B$8="EU"),"-",IF(AND($B$5="Subsector",$B$8="Cross-country"),"-","WRONG SELECTION"))))),"Change industry")</f>
        <v>-</v>
      </c>
      <c r="G15" s="227" t="str">
        <f>IFERROR(IF(AND($B$5="NACE 2",$B$8="EU"),VLOOKUP($B$6,NACE2_large!$A$1:$AL$89,17,FALSE),IF(AND($B$5="NACE 2",$B$8="Cross-country"),"-",IF($B$5="NACE 3","-",IF(AND($B$5="Subsector",$B$8="EU"),VLOOKUP(B6,'Target and Control SubSect'!A16:P26,10,FALSE),IF(AND($B$5="Subsector",$B$8="Cross-country"),"-","WRONG SELECTION"))))),"Change industry")</f>
        <v>-</v>
      </c>
      <c r="H15" s="227" t="str">
        <f>IFERROR(IF(AND($B$5="NACE 2",$B$8="EU"),VLOOKUP($B$6,NACE2_large!$A$1:$AL$89,16,FALSE),IF(AND($B$5="NACE 2",$B$8="Cross-country"),"-",IF($B$5="NACE 3","-",IF(AND($B$5="Subsector",$B$8="EU"),VLOOKUP(B6,'Target and Control SubSect'!A16:P26,8,FALSE),IF(AND($B$5="Subsector",$B$8="Cross-country"),"-","WRONG SELECTION"))))),"Change industry")</f>
        <v>-</v>
      </c>
      <c r="I15" s="180" t="str">
        <f>IFERROR(IF(AND($B$5="NACE 2",$B$8="EU"),VLOOKUP($B$6,NACE2_large!$A$1:$AL$89,6,FALSE),IF(AND($B$5="NACE 2",$B$8="Cross-country"),"-",IF($B$5="NACE 3","-",IF(AND($B$5="Subsector",$B$8="EU"),VLOOKUP(B6,'Target and Control SubSect'!A16:P26,9,FALSE),IF(AND($B$5="Subsector",$B$8="Cross-country"),"-","WRONG SELECTION"))))),"Change industry")</f>
        <v>-</v>
      </c>
      <c r="J15" s="180" t="str">
        <f>IFERROR(IF(AND($B$5="NACE 2",$B$8="EU"),VLOOKUP($B$6,NACE2_large!$A$1:$AL$89,30,FALSE),IF(AND($B$5="NACE 2",$B$8="Cross-country"),"-",IF($B$5="NACE 3","-",IF(AND($B$5="Subsector",$B$8="EU"),"-",IF(AND($B$5="Subsector",$B$8="Cross-country"),"-","WRONG SELECTION"))))),"Change industry")</f>
        <v>-</v>
      </c>
      <c r="K15" s="219" t="str">
        <f>IFERROR(IF(AND($B$5="NACE 2",$B$8="EU"),VLOOKUP($B$6,NACE2_large!$A$1:$AL$89,31,FALSE),IF(AND($B$5="NACE 2",$B$8="Cross-country"),"-",IF($B$5="NACE 3","-",IF(AND($B$5="Subsector",$B$8="EU"),"-",IF(AND($B$5="Subsector",$B$8="Cross-country"),"-","WRONG SELECTION"))))),"Change industry")</f>
        <v>-</v>
      </c>
    </row>
    <row r="16" spans="1:11" x14ac:dyDescent="0.35">
      <c r="A16" s="174" t="s">
        <v>326</v>
      </c>
      <c r="B16" s="180" t="str">
        <f>IFERROR(IF(AND($B$5="NACE 2",$B$8="EU"),VLOOKUP($B$6,NACE2_small!$A$2:$W$92,19,FALSE),IF(AND($B$5="NACE 2",$B$8="Cross-country"),"-",IF($B$5="NACE 3","-",IF(AND($B$5="Subsector",$B$8="EU"),VLOOKUP(B6,'Target and Control SubSect'!A30:J40,5,FALSE),IF(AND($B$5="Subsector",$B$8="Cross-country"),"-","WRONG SELECTION"))))),"Change industry")</f>
        <v>-</v>
      </c>
      <c r="C16" s="180" t="str">
        <f>IFERROR(IF(AND($B$5="NACE 2",$B$8="EU"),VLOOKUP($B$6,NACE2_small!$A$2:$W$92,18,FALSE),IF(AND($B$5="NACE 2",$B$8="Cross-country"),"-",IF($B$5="NACE 3","-",IF(AND($B$5="Subsector",$B$8="EU"),VLOOKUP(B6,'Target and Control SubSect'!A30:J40,6,FALSE),IF(AND($B$5="Subsector",$B$8="Cross-country"),"-","WRONG SELECTION"))))),"Change industry")</f>
        <v>-</v>
      </c>
      <c r="D16" s="182" t="str">
        <f>IFERROR(IF(AND($B$5="NACE 2",$B$8="EU"),VLOOKUP($B$6,NACE2_small!$A$2:$W$92,7,FALSE),IF(AND($B$5="NACE 2",$B$8="Cross-country"),"-",IF($B$5="NACE 3","-",IF(AND($B$5="Subsector",$B$8="EU"),VLOOKUP(B6,'Target and Control SubSect'!A30:J40,7,FALSE),IF(AND($B$5="Subsector",$B$8="Cross-country"),"-","WRONG SELECTION"))))),"Change industry")</f>
        <v>-</v>
      </c>
      <c r="E16" s="180" t="str">
        <f>IFERROR(IF(AND($B$5="NACE 2",$B$8="EU"),VLOOKUP($B$6,NACE2_small!$A$1:$AL$91,32,FALSE),IF(AND($B$5="NACE 2",$B$8="Cross-country"),"-",IF($B$5="NACE 3","-",IF(AND($B$5="Subsector",$B$8="EU"),"-",IF(AND($B$5="Subsector",$B$8="Cross-country"),"-","WRONG SELECTION"))))),"Change industry")</f>
        <v>-</v>
      </c>
      <c r="F16" s="219" t="str">
        <f>IFERROR(IF(AND($B$5="NACE 2",$B$8="EU"),VLOOKUP($B$6,NACE2_small!$A$1:$AL$91,31,FALSE),IF(AND($B$5="NACE 2",$B$8="Cross-country"),"-",IF($B$5="NACE 3","-",IF(AND($B$5="Subsector",$B$8="EU"),"-",IF(AND($B$5="Subsector",$B$8="Cross-country"),"-","WRONG SELECTION"))))),"Change industry")</f>
        <v>-</v>
      </c>
      <c r="G16" s="227" t="str">
        <f>IFERROR(IF(AND($B$5="NACE 2",$B$8="EU"),VLOOKUP($B$6,NACE2_large!$A$1:$AL$89,19,FALSE),IF(AND($B$5="NACE 2",$B$8="Cross-country"),"-",IF($B$5="NACE 3","-",IF(AND($B$5="Subsector",$B$8="EU"),VLOOKUP(B6,'Target and Control SubSect'!A16:P26,13,FALSE),IF(AND($B$5="Subsector",$B$8="Cross-country"),"-","WRONG SELECTION"))))),"Change industry")</f>
        <v>-</v>
      </c>
      <c r="H16" s="227" t="str">
        <f>IFERROR(IF(AND($B$5="NACE 2",$B$8="EU"),VLOOKUP($B$6,NACE2_large!$A$1:$AL$89,18,FALSE),IF(AND($B$5="NACE 2",$B$8="Cross-country"),"-",IF($B$5="NACE 3","-",IF(AND($B$5="Subsector",$B$8="EU"),VLOOKUP(B6,'Target and Control SubSect'!A16:P26,11,FALSE),IF(AND($B$5="Subsector",$B$8="Cross-country"),"-","WRONG SELECTION"))))),"Change industry")</f>
        <v>-</v>
      </c>
      <c r="I16" s="180" t="str">
        <f>IFERROR(IF(AND($B$5="NACE 2",$B$8="EU"),VLOOKUP($B$6,NACE2_large!$A$1:$AL$89,7,FALSE),IF(AND($B$5="NACE 2",$B$8="Cross-country"),"-",IF($B$5="NACE 3","-",IF(AND($B$5="Subsector",$B$8="EU"),VLOOKUP(B6,'Target and Control SubSect'!A16:P26,12,FALSE),IF(AND($B$5="Subsector",$B$8="Cross-country"),"-","WRONG SELECTION"))))),"Change industry")</f>
        <v>-</v>
      </c>
      <c r="J16" s="180" t="str">
        <f>IFERROR(IF(AND($B$5="NACE 2",$B$8="EU"),VLOOKUP($B$6,NACE2_large!$A$1:$AL$89,32,FALSE),IF(AND($B$5="NACE 2",$B$8="Cross-country"),"-",IF($B$5="NACE 3","-",IF(AND($B$5="Subsector",$B$8="EU"),"-",IF(AND($B$5="Subsector",$B$8="Cross-country"),"-","WRONG SELECTION"))))),"Change industry")</f>
        <v>-</v>
      </c>
      <c r="K16" s="219" t="str">
        <f>IFERROR(IF(AND($B$5="NACE 2",$B$8="EU"),VLOOKUP($B$6,NACE2_large!$A$1:$AL$89,33,FALSE),IF(AND($B$5="NACE 2",$B$8="Cross-country"),"-",IF($B$5="NACE 3","-",IF(AND($B$5="Subsector",$B$8="EU"),"-",IF(AND($B$5="Subsector",$B$8="Cross-country"),"-","WRONG SELECTION"))))),"Change industry")</f>
        <v>-</v>
      </c>
    </row>
    <row r="17" spans="1:12" x14ac:dyDescent="0.35">
      <c r="A17" s="174" t="s">
        <v>327</v>
      </c>
      <c r="B17" s="180" t="str">
        <f>IFERROR(IF(AND($B$5="NACE 2",$B$8="EU"),VLOOKUP($B$6,NACE2_small!$A$2:$W$92,21,FALSE),IF(AND($B$5="NACE 2",$B$8="Cross-country"),"-",IF($B$5="NACE 3","-",IF(AND($B$5="Subsector",$B$8="EU"),VLOOKUP(B6,'Target and Control SubSect'!A30:J40,8,FALSE),IF(AND($B$5="Subsector",$B$8="Cross-country"),"-","WRONG SELECTION"))))),"Change industry")</f>
        <v>-</v>
      </c>
      <c r="C17" s="180" t="str">
        <f>IFERROR(IF(AND($B$5="NACE 2",$B$8="EU"),VLOOKUP($B$6,NACE2_small!$A$2:$W$92,20,FALSE),IF(AND($B$5="NACE 2",$B$8="Cross-country"),"-",IF($B$5="NACE 3","-",IF(AND($B$5="Subsector",$B$8="EU"),VLOOKUP(B6,'Target and Control SubSect'!A30:J40,9,FALSE),IF(AND($B$5="Subsector",$B$8="Cross-country"),"-","WRONG SELECTION"))))),"Change industry")</f>
        <v>-</v>
      </c>
      <c r="D17" s="182" t="str">
        <f>IFERROR(IF(AND($B$5="NACE 2",$B$8="EU"),VLOOKUP($B$6,NACE2_small!$A$2:$W$92,8,FALSE),IF(AND($B$5="NACE 2",$B$8="Cross-country"),"-",IF($B$5="NACE 3","-",IF(AND($B$5="Subsector",$B$8="EU"),VLOOKUP(B6,'Target and Control SubSect'!A30:J40,10,FALSE),IF(AND($B$5="Subsector",$B$8="Cross-country"),"-","WRONG SELECTION"))))),"Change industry")</f>
        <v>-</v>
      </c>
      <c r="E17" s="180" t="str">
        <f>IFERROR(IF(AND($B$5="NACE 2",$B$8="EU"),VLOOKUP($B$6,NACE2_small!$A$1:$AL$91,34,FALSE),IF(AND($B$5="NACE 2",$B$8="Cross-country"),"-",IF($B$5="NACE 3","-",IF(AND($B$5="Subsector",$B$8="EU"),"-",IF(AND($B$5="Subsector",$B$8="Cross-country"),"-","WRONG SELECTION"))))),"Change industry")</f>
        <v>-</v>
      </c>
      <c r="F17" s="219" t="str">
        <f>IFERROR(IF(AND($B$5="NACE 2",$B$8="EU"),VLOOKUP($B$6,NACE2_small!$A$1:$AL$91,35,FALSE),IF(AND($B$5="NACE 2",$B$8="Cross-country"),"-",IF($B$5="NACE 3","-",IF(AND($B$5="Subsector",$B$8="EU"),"-",IF(AND($B$5="Subsector",$B$8="Cross-country"),"-","WRONG SELECTION"))))),"Change industry")</f>
        <v>-</v>
      </c>
      <c r="G17" s="227" t="str">
        <f>IFERROR(IF(AND($B$5="NACE 2",$B$8="EU"),VLOOKUP($B$6,NACE2_large!$A$1:$AL$89,21,FALSE),IF(AND($B$5="NACE 2",$B$8="Cross-country"),"-",IF($B$5="NACE 3","-",IF(AND($B$5="Subsector",$B$8="EU"),VLOOKUP(B6,'Target and Control SubSect'!A16:P26,16,FALSE),IF(AND($B$5="Subsector",$B$8="Cross-country"),"-","WRONG SELECTION"))))),"Change industry")</f>
        <v>-</v>
      </c>
      <c r="H17" s="227" t="str">
        <f>IFERROR(IF(AND($B$5="NACE 2",$B$8="EU"),VLOOKUP($B$6,NACE2_large!$A$1:$AL$89,20,FALSE),IF(AND($B$5="NACE 2",$B$8="Cross-country"),"-",IF($B$5="NACE 3","-",IF(AND($B$5="Subsector",$B$8="EU"),VLOOKUP(B6,'Target and Control SubSect'!A16:P26,14,FALSE),IF(AND($B$5="Subsector",$B$8="Cross-country"),"-","WRONG SELECTION"))))),"Change industry")</f>
        <v>-</v>
      </c>
      <c r="I17" s="180" t="str">
        <f>IFERROR(IF(AND($B$5="NACE 2",$B$8="EU"),VLOOKUP($B$6,NACE2_large!$A$1:$AL$89,8,FALSE),IF(AND($B$5="NACE 2",$B$8="Cross-country"),"-",IF($B$5="NACE 3","-",IF(AND($B$5="Subsector",$B$8="EU"),VLOOKUP(B6,'Target and Control SubSect'!A16:P26,15,FALSE),IF(AND($B$5="Subsector",$B$8="Cross-country"),"-","WRONG SELECTION"))))),"Change industry")</f>
        <v>-</v>
      </c>
      <c r="J17" s="180" t="str">
        <f>IFERROR(IF(AND($B$5="NACE 2",$B$8="EU"),VLOOKUP($B$6,NACE2_large!$A$1:$AL$89,34,FALSE),IF(AND($B$5="NACE 2",$B$8="Cross-country"),"-",IF($B$5="NACE 3","-",IF(AND($B$5="Subsector",$B$8="EU"),"-",IF(AND($B$5="Subsector",$B$8="Cross-country"),"-","WRONG SELECTION"))))),"Change industry")</f>
        <v>-</v>
      </c>
      <c r="K17" s="219" t="str">
        <f>IFERROR(IF(AND($B$5="NACE 2",$B$8="EU"),VLOOKUP($B$6,NACE2_large!$A$1:$AL$89,35,FALSE),IF(AND($B$5="NACE 2",$B$8="Cross-country"),"-",IF($B$5="NACE 3","-",IF(AND($B$5="Subsector",$B$8="EU"),"-",IF(AND($B$5="Subsector",$B$8="Cross-country"),"-","WRONG SELECTION"))))),"Change industry")</f>
        <v>-</v>
      </c>
    </row>
    <row r="18" spans="1:12" ht="15" thickBot="1" x14ac:dyDescent="0.4">
      <c r="A18" s="175" t="s">
        <v>439</v>
      </c>
      <c r="B18" s="181" t="str">
        <f>IFERROR(IF(AND($B$5="NACE 2",$B$8="EU"),VLOOKUP($B$6,NACE2_small!$A$2:$W$92,23,FALSE),IF(AND($B$5="NACE 2",$B$8="Cross-country"),"-",IF($B$5="NACE 3","-",IF($B$5="NACE 3","-",IF($B$5="Subsector","-",FALSE))))),"Change industry")</f>
        <v>-</v>
      </c>
      <c r="C18" s="181" t="str">
        <f>IFERROR(IF(AND($B$5="NACE 2",$B$8="EU"),VLOOKUP($B$6,NACE2_small!$A$2:$W$92,22,FALSE),IF(AND($B$5="NACE 2",$B$8="Cross-country"),"-",IF($B$5="NACE 3","-",IF($B$5="NACE 3","-",IF($B$5="Subsector","-",FALSE))))),"Change industry")</f>
        <v>-</v>
      </c>
      <c r="D18" s="185" t="str">
        <f>IFERROR(IF(AND($B$5="NACE 2",$B$8="EU"),VLOOKUP($B$6,NACE2_small!$A$2:$W$92,9,FALSE),IF(AND($B$5="NACE 2",$B$8="Cross-country"),"-",IF($B$5="NACE 3","-",IF($B$5="NACE 3","-",IF($B$5="Subsector","-",FALSE))))),"Change industry")</f>
        <v>-</v>
      </c>
      <c r="E18" s="181" t="str">
        <f>IFERROR(IF(AND($B$5="NACE 2",$B$8="EU"),VLOOKUP($B$6,NACE2_small!$A$1:$AL$91,36,FALSE),IF(AND($B$5="NACE 2",$B$8="Cross-country"),"-",IF($B$5="NACE 3","-",IF(AND($B$5="Subsector",$B$8="EU"),"-",IF(AND($B$5="Subsector",$B$8="Cross-country"),"-","WRONG SELECTION"))))),"Change industry")</f>
        <v>-</v>
      </c>
      <c r="F18" s="220" t="str">
        <f>IFERROR(IF(AND($B$5="NACE 2",$B$8="EU"),VLOOKUP($B$6,NACE2_small!$A$1:$AL$91,37,FALSE),IF(AND($B$5="NACE 2",$B$8="Cross-country"),"-",IF($B$5="NACE 3","-",IF(AND($B$5="Subsector",$B$8="EU"),"-",IF(AND($B$5="Subsector",$B$8="Cross-country"),"-","WRONG SELECTION"))))),"Change industry")</f>
        <v>-</v>
      </c>
      <c r="G18" s="228" t="str">
        <f>IFERROR(IF(AND($B$5="NACE 2",$B$8="EU"),VLOOKUP($B$6,NACE2_large!$A$1:$AL$89,23,FALSE),IF(AND($B$5="NACE 2",$B$8="Cross-country"),"-",IF($B$5="NACE 3","-",IF(AND($B$5="Subsector",$B$8="EU"),"-",IF(AND($B$5="Subsector",$B$8="Cross-country"),"-","WRONG SELECTION"))))),"Change industry")</f>
        <v>-</v>
      </c>
      <c r="H18" s="228" t="str">
        <f>IFERROR(IF(AND($B$5="NACE 2",$B$8="EU"),VLOOKUP($B$6,NACE2_large!$A$1:$AL$89,22,FALSE),IF(AND($B$5="NACE 2",$B$8="Cross-country"),"-",IF($B$5="NACE 3","-",IF(AND($B$5="Subsector",$B$8="EU"),"-",IF(AND($B$5="Subsector",$B$8="Cross-country"),"-","WRONG SELECTION"))))),"Change industry")</f>
        <v>-</v>
      </c>
      <c r="I18" s="181" t="str">
        <f>IFERROR(IF(AND($B$5="NACE 2",$B$8="EU"),VLOOKUP($B$6,NACE2_large!$A$1:$AL$89,9,FALSE),IF(AND($B$5="NACE 2",$B$8="Cross-country"),"-",IF($B$5="NACE 3","-",IF(AND($B$5="Subsector",$B$8="EU"),"-",IF(AND($B$5="Subsector",$B$8="Cross-country"),"-","WRONG SELECTION"))))),"Change industry")</f>
        <v>-</v>
      </c>
      <c r="J18" s="181" t="str">
        <f>IFERROR(IF(AND($B$5="NACE 2",$B$8="EU"),VLOOKUP($B$6,NACE2_large!$A$1:$AL$89,36,FALSE),IF(AND($B$5="NACE 2",$B$8="Cross-country"),"-",IF($B$5="NACE 3","-",IF(AND($B$5="Subsector",$B$8="EU"),"-",IF(AND($B$5="Subsector",$B$8="Cross-country"),"-","WRONG SELECTION"))))),"Change industry")</f>
        <v>-</v>
      </c>
      <c r="K18" s="220" t="str">
        <f>IFERROR(IF(AND($B$5="NACE 2",$B$8="EU"),VLOOKUP($B$6,NACE2_large!$A$1:$AL$89,37,FALSE),IF(AND($B$5="NACE 2",$B$8="Cross-country"),"-",IF($B$5="NACE 3","-",IF(AND($B$5="Subsector",$B$8="EU"),"-",IF(AND($B$5="Subsector",$B$8="Cross-country"),"-","WRONG SELECTION"))))),"Change industry")</f>
        <v>-</v>
      </c>
    </row>
    <row r="19" spans="1:12" x14ac:dyDescent="0.35">
      <c r="A19" s="203"/>
      <c r="B19" s="203"/>
      <c r="C19" s="203"/>
      <c r="D19" s="204"/>
      <c r="E19" s="203"/>
      <c r="F19" s="203"/>
      <c r="G19" s="203"/>
      <c r="H19" s="203"/>
      <c r="I19" s="203"/>
      <c r="J19" s="203"/>
      <c r="K19" s="203"/>
      <c r="L19" s="203"/>
    </row>
    <row r="20" spans="1:12" x14ac:dyDescent="0.35">
      <c r="A20" s="205" t="s">
        <v>546</v>
      </c>
      <c r="C20" s="203"/>
      <c r="D20" s="191"/>
      <c r="F20" s="205" t="s">
        <v>550</v>
      </c>
    </row>
    <row r="21" spans="1:12" x14ac:dyDescent="0.35">
      <c r="A21" s="191" t="s">
        <v>508</v>
      </c>
      <c r="C21" s="203"/>
      <c r="D21" s="191"/>
      <c r="F21" s="191" t="s">
        <v>509</v>
      </c>
    </row>
    <row r="22" spans="1:12" x14ac:dyDescent="0.35">
      <c r="A22" s="191" t="s">
        <v>503</v>
      </c>
      <c r="D22" s="191"/>
      <c r="F22" s="191" t="s">
        <v>547</v>
      </c>
    </row>
    <row r="23" spans="1:12" x14ac:dyDescent="0.35">
      <c r="A23" s="190" t="s">
        <v>504</v>
      </c>
      <c r="D23" s="191"/>
      <c r="F23" s="191" t="s">
        <v>548</v>
      </c>
    </row>
    <row r="24" spans="1:12" x14ac:dyDescent="0.35">
      <c r="A24" s="190" t="s">
        <v>505</v>
      </c>
      <c r="D24" s="191"/>
    </row>
    <row r="25" spans="1:12" x14ac:dyDescent="0.35">
      <c r="A25" s="190" t="s">
        <v>506</v>
      </c>
      <c r="D25" s="191"/>
    </row>
    <row r="26" spans="1:12" x14ac:dyDescent="0.35">
      <c r="A26" s="191" t="s">
        <v>549</v>
      </c>
      <c r="D26" s="191"/>
    </row>
    <row r="27" spans="1:12" x14ac:dyDescent="0.35">
      <c r="D27" s="191"/>
    </row>
    <row r="28" spans="1:12" x14ac:dyDescent="0.35">
      <c r="D28" s="191"/>
    </row>
    <row r="29" spans="1:12" x14ac:dyDescent="0.35">
      <c r="C29" s="206"/>
    </row>
    <row r="30" spans="1:12" x14ac:dyDescent="0.35">
      <c r="D30" s="191"/>
    </row>
    <row r="31" spans="1:12" x14ac:dyDescent="0.35">
      <c r="D31" s="191"/>
    </row>
    <row r="32" spans="1:12" x14ac:dyDescent="0.35">
      <c r="D32" s="191"/>
    </row>
    <row r="33" spans="1:4" x14ac:dyDescent="0.35">
      <c r="A33" s="207"/>
      <c r="B33" s="207"/>
      <c r="D33" s="191"/>
    </row>
    <row r="34" spans="1:4" x14ac:dyDescent="0.35">
      <c r="D34" s="191"/>
    </row>
  </sheetData>
  <sheetProtection selectLockedCells="1"/>
  <mergeCells count="3">
    <mergeCell ref="A7:E7"/>
    <mergeCell ref="B10:F10"/>
    <mergeCell ref="G10:K10"/>
  </mergeCells>
  <conditionalFormatting sqref="B13:K18 B12:F12 H12:K12">
    <cfRule type="containsText" dxfId="6" priority="3" operator="containsText" text="Change industry">
      <formula>NOT(ISERROR(SEARCH("Change industry",B12)))</formula>
    </cfRule>
    <cfRule type="containsText" dxfId="5" priority="4" operator="containsText" text="Change branch">
      <formula>NOT(ISERROR(SEARCH("Change branch",B12)))</formula>
    </cfRule>
    <cfRule type="containsText" dxfId="4" priority="8" operator="containsText" text="Change sector">
      <formula>NOT(ISERROR(SEARCH("Change sector",B12)))</formula>
    </cfRule>
  </conditionalFormatting>
  <conditionalFormatting sqref="D12:D18">
    <cfRule type="cellIs" dxfId="3" priority="6" operator="between">
      <formula>0.0000000001</formula>
      <formula>10</formula>
    </cfRule>
  </conditionalFormatting>
  <conditionalFormatting sqref="I12:I18">
    <cfRule type="cellIs" dxfId="2" priority="5" operator="between">
      <formula>0.0000000000001</formula>
      <formula>10</formula>
    </cfRule>
  </conditionalFormatting>
  <conditionalFormatting sqref="G12">
    <cfRule type="containsText" dxfId="1" priority="2" operator="containsText" text="Change industry">
      <formula>NOT(ISERROR(SEARCH("Change industry",G12)))</formula>
    </cfRule>
  </conditionalFormatting>
  <conditionalFormatting sqref="B12:K18">
    <cfRule type="containsText" dxfId="0" priority="1" operator="containsText" text="Change aggregation">
      <formula>NOT(ISERROR(SEARCH("Change aggregation",B12)))</formula>
    </cfRule>
  </conditionalFormatting>
  <dataValidations count="3">
    <dataValidation type="list" allowBlank="1" showInputMessage="1" showErrorMessage="1" sqref="B6">
      <formula1>INDIRECT(SUBSTITUTE(B5," ","_"))</formula1>
    </dataValidation>
    <dataValidation type="list" allowBlank="1" showInputMessage="1" showErrorMessage="1" sqref="B5">
      <formula1>DEFINITION</formula1>
    </dataValidation>
    <dataValidation type="list" allowBlank="1" showInputMessage="1" showErrorMessage="1" sqref="D8">
      <formula1>INDIRECT(SUBSTITUTE(#REF!," ","_"))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xxx!$J$8:$J$9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49" zoomScale="85" zoomScaleNormal="85" workbookViewId="0">
      <selection activeCell="R6" sqref="R6"/>
    </sheetView>
  </sheetViews>
  <sheetFormatPr defaultRowHeight="14.5" x14ac:dyDescent="0.35"/>
  <cols>
    <col min="1" max="1" width="22.26953125" bestFit="1" customWidth="1"/>
  </cols>
  <sheetData>
    <row r="1" spans="1:24" x14ac:dyDescent="0.35">
      <c r="A1" t="s">
        <v>475</v>
      </c>
      <c r="B1" s="213" t="s">
        <v>520</v>
      </c>
      <c r="C1" s="213" t="s">
        <v>521</v>
      </c>
      <c r="D1" s="213" t="s">
        <v>522</v>
      </c>
      <c r="E1" s="213" t="s">
        <v>523</v>
      </c>
      <c r="F1" s="214" t="s">
        <v>526</v>
      </c>
      <c r="G1" s="214" t="s">
        <v>527</v>
      </c>
      <c r="H1" s="214" t="s">
        <v>528</v>
      </c>
      <c r="I1" s="214" t="s">
        <v>529</v>
      </c>
      <c r="J1" s="214" t="s">
        <v>531</v>
      </c>
      <c r="K1" s="214" t="s">
        <v>532</v>
      </c>
      <c r="L1" s="214" t="s">
        <v>530</v>
      </c>
      <c r="M1" s="214" t="s">
        <v>533</v>
      </c>
      <c r="N1" s="214" t="s">
        <v>534</v>
      </c>
      <c r="O1" s="214" t="s">
        <v>535</v>
      </c>
      <c r="P1" s="214" t="s">
        <v>536</v>
      </c>
      <c r="Q1" s="214" t="s">
        <v>537</v>
      </c>
      <c r="R1" s="214" t="s">
        <v>538</v>
      </c>
      <c r="S1" s="214" t="s">
        <v>539</v>
      </c>
      <c r="T1" s="214" t="s">
        <v>540</v>
      </c>
      <c r="U1" s="214" t="s">
        <v>541</v>
      </c>
    </row>
    <row r="2" spans="1:24" ht="23" x14ac:dyDescent="0.35">
      <c r="A2" s="40" t="s">
        <v>143</v>
      </c>
      <c r="B2" s="208">
        <v>0.82608693838119507</v>
      </c>
      <c r="C2" s="208">
        <v>0.68181818723678589</v>
      </c>
      <c r="D2" s="208">
        <v>0.91304349899291992</v>
      </c>
      <c r="E2" s="208">
        <v>0.82608693838119507</v>
      </c>
      <c r="F2" s="86">
        <v>0.44722221791744232</v>
      </c>
      <c r="G2" s="86">
        <v>0.46471985272893851</v>
      </c>
      <c r="H2" s="208">
        <v>0.8</v>
      </c>
      <c r="I2" s="208">
        <v>0.63600000000000001</v>
      </c>
      <c r="J2" s="86">
        <v>0.47826087474822998</v>
      </c>
      <c r="K2" s="86">
        <v>0.49479651027782395</v>
      </c>
      <c r="L2">
        <v>0.87</v>
      </c>
      <c r="M2">
        <v>0.71399999999999997</v>
      </c>
      <c r="N2" s="86">
        <v>0.52631580829620361</v>
      </c>
      <c r="O2" s="86">
        <v>0.49261799206336337</v>
      </c>
      <c r="P2">
        <v>0.73699999999999999</v>
      </c>
      <c r="Q2">
        <v>0.66600000000000004</v>
      </c>
      <c r="R2" s="86">
        <v>0.45454546809196472</v>
      </c>
      <c r="S2" s="86">
        <v>0.50166426710356238</v>
      </c>
      <c r="T2">
        <v>0.82599999999999996</v>
      </c>
      <c r="U2">
        <v>0.66600000000000004</v>
      </c>
      <c r="W2" s="40" t="s">
        <v>143</v>
      </c>
      <c r="X2" s="40"/>
    </row>
    <row r="3" spans="1:24" ht="23" x14ac:dyDescent="0.35">
      <c r="A3" s="40" t="s">
        <v>167</v>
      </c>
      <c r="B3" s="208">
        <v>0.56521737575531006</v>
      </c>
      <c r="C3" s="208">
        <v>0.22727273404598236</v>
      </c>
      <c r="D3" s="208">
        <v>0.65217393636703491</v>
      </c>
      <c r="E3" s="208">
        <v>0.82608693838119507</v>
      </c>
      <c r="F3" s="86">
        <v>0.44722221791744232</v>
      </c>
      <c r="G3" s="86">
        <v>0.46471985272893851</v>
      </c>
      <c r="H3" s="208">
        <v>0.8</v>
      </c>
      <c r="I3" s="208">
        <v>0.63600000000000001</v>
      </c>
      <c r="J3" s="86">
        <v>0.47826087474822998</v>
      </c>
      <c r="K3" s="86">
        <v>0.49479651027782395</v>
      </c>
      <c r="L3">
        <v>0.87</v>
      </c>
      <c r="M3">
        <v>0.71399999999999997</v>
      </c>
      <c r="N3" s="86">
        <v>0.52631580829620361</v>
      </c>
      <c r="O3" s="86">
        <v>0.49261799206336337</v>
      </c>
      <c r="P3">
        <v>0.73699999999999999</v>
      </c>
      <c r="Q3">
        <v>0.66600000000000004</v>
      </c>
      <c r="R3" s="86">
        <v>0.45454546809196472</v>
      </c>
      <c r="S3" s="86">
        <v>0.50166426710356238</v>
      </c>
      <c r="T3">
        <v>0.82599999999999996</v>
      </c>
      <c r="U3">
        <v>0.66600000000000004</v>
      </c>
      <c r="W3" s="40" t="s">
        <v>167</v>
      </c>
      <c r="X3" s="40"/>
    </row>
    <row r="4" spans="1:24" ht="23" x14ac:dyDescent="0.35">
      <c r="A4" s="40" t="s">
        <v>159</v>
      </c>
      <c r="B4" s="208">
        <v>0.52173912525177002</v>
      </c>
      <c r="C4" s="208">
        <v>0.18181818723678589</v>
      </c>
      <c r="D4" s="208">
        <v>0.47826087474822998</v>
      </c>
      <c r="E4" s="208">
        <v>0.78260868787765503</v>
      </c>
      <c r="F4" s="86">
        <v>0.44722221791744232</v>
      </c>
      <c r="G4" s="86">
        <v>0.46471985272893851</v>
      </c>
      <c r="H4" s="208">
        <v>0.8</v>
      </c>
      <c r="I4" s="208">
        <v>0.63600000000000001</v>
      </c>
      <c r="J4" s="86">
        <v>0.47826087474822998</v>
      </c>
      <c r="K4" s="86">
        <v>0.49479651027782395</v>
      </c>
      <c r="L4">
        <v>0.87</v>
      </c>
      <c r="M4">
        <v>0.71399999999999997</v>
      </c>
      <c r="N4" s="86">
        <v>0.52631580829620361</v>
      </c>
      <c r="O4" s="86">
        <v>0.49261799206336337</v>
      </c>
      <c r="P4">
        <v>0.73699999999999999</v>
      </c>
      <c r="Q4">
        <v>0.66600000000000004</v>
      </c>
      <c r="R4" s="86">
        <v>0.45454546809196472</v>
      </c>
      <c r="S4" s="86">
        <v>0.50166426710356238</v>
      </c>
      <c r="T4">
        <v>0.82599999999999996</v>
      </c>
      <c r="U4">
        <v>0.66600000000000004</v>
      </c>
      <c r="W4" s="40" t="s">
        <v>159</v>
      </c>
      <c r="X4" s="40"/>
    </row>
    <row r="5" spans="1:24" ht="23" x14ac:dyDescent="0.35">
      <c r="A5" s="40" t="s">
        <v>90</v>
      </c>
      <c r="B5" s="208">
        <v>0.6086956262588501</v>
      </c>
      <c r="C5" s="208">
        <v>0.63636362552642822</v>
      </c>
      <c r="D5" s="208">
        <v>0.73913043737411499</v>
      </c>
      <c r="E5" s="208">
        <v>0.6086956262588501</v>
      </c>
      <c r="F5" s="86">
        <v>0.44722221791744232</v>
      </c>
      <c r="G5" s="86">
        <v>0.46471985272893851</v>
      </c>
      <c r="H5" s="208">
        <v>0.8</v>
      </c>
      <c r="I5" s="208">
        <v>0.63600000000000001</v>
      </c>
      <c r="J5" s="86">
        <v>0.47826087474822998</v>
      </c>
      <c r="K5" s="86">
        <v>0.49479651027782395</v>
      </c>
      <c r="L5">
        <v>0.87</v>
      </c>
      <c r="M5">
        <v>0.71399999999999997</v>
      </c>
      <c r="N5" s="86">
        <v>0.52631580829620361</v>
      </c>
      <c r="O5" s="86">
        <v>0.49261799206336337</v>
      </c>
      <c r="P5">
        <v>0.73699999999999999</v>
      </c>
      <c r="Q5">
        <v>0.66600000000000004</v>
      </c>
      <c r="R5" s="86">
        <v>0.45454546809196472</v>
      </c>
      <c r="S5" s="86">
        <v>0.50166426710356238</v>
      </c>
      <c r="T5">
        <v>0.82599999999999996</v>
      </c>
      <c r="U5">
        <v>0.66600000000000004</v>
      </c>
      <c r="W5" s="40" t="s">
        <v>90</v>
      </c>
      <c r="X5" s="40"/>
    </row>
    <row r="6" spans="1:24" ht="23" x14ac:dyDescent="0.35">
      <c r="A6" s="40" t="s">
        <v>157</v>
      </c>
      <c r="B6" s="208">
        <v>0.56521737575531006</v>
      </c>
      <c r="C6" s="208">
        <v>0.36363637447357178</v>
      </c>
      <c r="D6" s="208">
        <v>0.30434781312942505</v>
      </c>
      <c r="E6" s="208">
        <v>0.82608693838119507</v>
      </c>
      <c r="F6" s="86">
        <v>0.44722221791744232</v>
      </c>
      <c r="G6" s="86">
        <v>0.46471985272893851</v>
      </c>
      <c r="H6" s="208">
        <v>0.8</v>
      </c>
      <c r="I6" s="208">
        <v>0.63600000000000001</v>
      </c>
      <c r="J6" s="86">
        <v>0.47826087474822998</v>
      </c>
      <c r="K6" s="86">
        <v>0.49479651027782395</v>
      </c>
      <c r="L6">
        <v>0.87</v>
      </c>
      <c r="M6">
        <v>0.71399999999999997</v>
      </c>
      <c r="N6" s="86">
        <v>0.52631580829620361</v>
      </c>
      <c r="O6" s="86">
        <v>0.49261799206336337</v>
      </c>
      <c r="P6">
        <v>0.73699999999999999</v>
      </c>
      <c r="Q6">
        <v>0.66600000000000004</v>
      </c>
      <c r="R6" s="86">
        <v>0.45454546809196472</v>
      </c>
      <c r="S6" s="86">
        <v>0.50166426710356238</v>
      </c>
      <c r="T6">
        <v>0.82599999999999996</v>
      </c>
      <c r="U6">
        <v>0.66600000000000004</v>
      </c>
      <c r="W6" s="40" t="s">
        <v>157</v>
      </c>
      <c r="X6" s="40"/>
    </row>
    <row r="7" spans="1:24" ht="23" x14ac:dyDescent="0.35">
      <c r="A7" s="40" t="s">
        <v>153</v>
      </c>
      <c r="B7" s="208">
        <v>0.52173912525177002</v>
      </c>
      <c r="C7" s="208">
        <v>0.18181818723678589</v>
      </c>
      <c r="D7" s="208">
        <v>0.77272725105285645</v>
      </c>
      <c r="E7" s="208">
        <v>0.86363637447357178</v>
      </c>
      <c r="F7" s="86">
        <v>0.44722221791744232</v>
      </c>
      <c r="G7" s="86">
        <v>0.46471985272893851</v>
      </c>
      <c r="H7" s="208">
        <v>0.8</v>
      </c>
      <c r="I7" s="208">
        <v>0.63600000000000001</v>
      </c>
      <c r="J7" s="86">
        <v>0.47826087474822998</v>
      </c>
      <c r="K7" s="86">
        <v>0.49479651027782395</v>
      </c>
      <c r="L7">
        <v>0.87</v>
      </c>
      <c r="M7">
        <v>0.71399999999999997</v>
      </c>
      <c r="N7" s="86">
        <v>0.52631580829620361</v>
      </c>
      <c r="O7" s="86">
        <v>0.49261799206336337</v>
      </c>
      <c r="P7">
        <v>0.73699999999999999</v>
      </c>
      <c r="Q7">
        <v>0.66600000000000004</v>
      </c>
      <c r="R7" s="86">
        <v>0.45454546809196472</v>
      </c>
      <c r="S7" s="86">
        <v>0.50166426710356238</v>
      </c>
      <c r="T7">
        <v>0.82599999999999996</v>
      </c>
      <c r="U7">
        <v>0.66600000000000004</v>
      </c>
      <c r="W7" s="40" t="s">
        <v>153</v>
      </c>
      <c r="X7" s="40"/>
    </row>
    <row r="8" spans="1:24" ht="23" x14ac:dyDescent="0.35">
      <c r="A8" s="40" t="s">
        <v>147</v>
      </c>
      <c r="B8" s="208">
        <v>0.80000001192092896</v>
      </c>
      <c r="C8" s="208">
        <v>0.84210526943206787</v>
      </c>
      <c r="D8" s="208">
        <v>0.85000002384185791</v>
      </c>
      <c r="E8" s="208">
        <v>0.44999998807907104</v>
      </c>
      <c r="F8" s="86">
        <v>0.44722221791744232</v>
      </c>
      <c r="G8" s="86">
        <v>0.46471985272893851</v>
      </c>
      <c r="H8" s="208">
        <v>0.8</v>
      </c>
      <c r="I8" s="208">
        <v>0.63600000000000001</v>
      </c>
      <c r="J8" s="86">
        <v>0.47826087474822998</v>
      </c>
      <c r="K8" s="86">
        <v>0.49479651027782395</v>
      </c>
      <c r="L8">
        <v>0.87</v>
      </c>
      <c r="M8">
        <v>0.71399999999999997</v>
      </c>
      <c r="N8" s="86">
        <v>0.52631580829620361</v>
      </c>
      <c r="O8" s="86">
        <v>0.49261799206336337</v>
      </c>
      <c r="P8">
        <v>0.73699999999999999</v>
      </c>
      <c r="Q8">
        <v>0.66600000000000004</v>
      </c>
      <c r="R8" s="86">
        <v>0.45454546809196472</v>
      </c>
      <c r="S8" s="86">
        <v>0.50166426710356238</v>
      </c>
      <c r="T8">
        <v>0.82599999999999996</v>
      </c>
      <c r="U8">
        <v>0.66600000000000004</v>
      </c>
      <c r="W8" s="40" t="s">
        <v>147</v>
      </c>
      <c r="X8" s="40"/>
    </row>
    <row r="9" spans="1:24" x14ac:dyDescent="0.35">
      <c r="A9" s="40" t="s">
        <v>133</v>
      </c>
      <c r="B9" s="208">
        <v>0.17391304671764374</v>
      </c>
      <c r="C9" s="208">
        <v>0.27272728085517883</v>
      </c>
      <c r="D9" s="208">
        <v>0.52173912525177002</v>
      </c>
      <c r="E9" s="208">
        <v>0.6086956262588501</v>
      </c>
      <c r="F9" s="86">
        <v>0.44722221791744232</v>
      </c>
      <c r="G9" s="86">
        <v>0.46471985272893851</v>
      </c>
      <c r="H9" s="208">
        <v>0.8</v>
      </c>
      <c r="I9" s="208">
        <v>0.63600000000000001</v>
      </c>
      <c r="J9" s="86">
        <v>0.47826087474822998</v>
      </c>
      <c r="K9" s="86">
        <v>0.49479651027782395</v>
      </c>
      <c r="L9">
        <v>0.87</v>
      </c>
      <c r="M9">
        <v>0.71399999999999997</v>
      </c>
      <c r="N9" s="86">
        <v>0.52631580829620361</v>
      </c>
      <c r="O9" s="86">
        <v>0.49261799206336337</v>
      </c>
      <c r="P9">
        <v>0.73699999999999999</v>
      </c>
      <c r="Q9">
        <v>0.66600000000000004</v>
      </c>
      <c r="R9" s="86">
        <v>0.45454546809196472</v>
      </c>
      <c r="S9" s="86">
        <v>0.50166426710356238</v>
      </c>
      <c r="T9">
        <v>0.82599999999999996</v>
      </c>
      <c r="U9">
        <v>0.66600000000000004</v>
      </c>
      <c r="W9" s="40" t="s">
        <v>133</v>
      </c>
      <c r="X9" s="40"/>
    </row>
    <row r="10" spans="1:24" ht="23" x14ac:dyDescent="0.35">
      <c r="A10" s="40" t="s">
        <v>149</v>
      </c>
      <c r="B10" s="208">
        <v>0.27272728085517883</v>
      </c>
      <c r="C10" s="208">
        <v>0.40909090638160706</v>
      </c>
      <c r="D10" s="208">
        <v>0.56521737575531006</v>
      </c>
      <c r="E10" s="208">
        <v>0.6086956262588501</v>
      </c>
      <c r="F10" s="86">
        <v>0.44722221791744232</v>
      </c>
      <c r="G10" s="86">
        <v>0.46471985272893851</v>
      </c>
      <c r="H10" s="208">
        <v>0.8</v>
      </c>
      <c r="I10" s="208">
        <v>0.63600000000000001</v>
      </c>
      <c r="J10" s="86">
        <v>0.47826087474822998</v>
      </c>
      <c r="K10" s="86">
        <v>0.49479651027782395</v>
      </c>
      <c r="L10">
        <v>0.87</v>
      </c>
      <c r="M10">
        <v>0.71399999999999997</v>
      </c>
      <c r="N10" s="86">
        <v>0.52631580829620361</v>
      </c>
      <c r="O10" s="86">
        <v>0.49261799206336337</v>
      </c>
      <c r="P10">
        <v>0.73699999999999999</v>
      </c>
      <c r="Q10">
        <v>0.66600000000000004</v>
      </c>
      <c r="R10" s="86">
        <v>0.45454546809196472</v>
      </c>
      <c r="S10" s="86">
        <v>0.50166426710356238</v>
      </c>
      <c r="T10">
        <v>0.82599999999999996</v>
      </c>
      <c r="U10">
        <v>0.66600000000000004</v>
      </c>
      <c r="W10" s="40" t="s">
        <v>149</v>
      </c>
      <c r="X10" s="40"/>
    </row>
    <row r="11" spans="1:24" ht="23" x14ac:dyDescent="0.35">
      <c r="A11" s="40" t="s">
        <v>132</v>
      </c>
      <c r="B11" s="208">
        <v>0.21739129722118378</v>
      </c>
      <c r="C11" s="208">
        <v>0.18181818723678589</v>
      </c>
      <c r="D11" s="208">
        <v>0.95652174949645996</v>
      </c>
      <c r="E11" s="208">
        <v>0.95652174949645996</v>
      </c>
      <c r="F11" s="86">
        <v>0.44722221791744232</v>
      </c>
      <c r="G11" s="86">
        <v>0.46471985272893851</v>
      </c>
      <c r="H11" s="208">
        <v>0.8</v>
      </c>
      <c r="I11" s="208">
        <v>0.63600000000000001</v>
      </c>
      <c r="J11" s="86">
        <v>0.47826087474822998</v>
      </c>
      <c r="K11" s="86">
        <v>0.49479651027782395</v>
      </c>
      <c r="L11">
        <v>0.87</v>
      </c>
      <c r="M11">
        <v>0.71399999999999997</v>
      </c>
      <c r="N11" s="86">
        <v>0.52631580829620361</v>
      </c>
      <c r="O11" s="86">
        <v>0.49261799206336337</v>
      </c>
      <c r="P11">
        <v>0.73699999999999999</v>
      </c>
      <c r="Q11">
        <v>0.66600000000000004</v>
      </c>
      <c r="R11" s="86">
        <v>0.45454546809196472</v>
      </c>
      <c r="S11" s="86">
        <v>0.50166426710356238</v>
      </c>
      <c r="T11">
        <v>0.82599999999999996</v>
      </c>
      <c r="U11">
        <v>0.66600000000000004</v>
      </c>
      <c r="W11" s="40" t="s">
        <v>132</v>
      </c>
      <c r="X11" s="40"/>
    </row>
    <row r="12" spans="1:24" ht="23" x14ac:dyDescent="0.35">
      <c r="A12" s="40" t="s">
        <v>173</v>
      </c>
      <c r="B12" s="208">
        <v>0.86956518888473511</v>
      </c>
      <c r="C12" s="208">
        <v>0.59090906381607056</v>
      </c>
      <c r="D12" s="208">
        <v>0.36363637447357178</v>
      </c>
      <c r="E12" s="208">
        <v>0.63636362552642822</v>
      </c>
      <c r="F12" s="86">
        <v>0.44722221791744232</v>
      </c>
      <c r="G12" s="86">
        <v>0.46471985272893851</v>
      </c>
      <c r="H12" s="208">
        <v>0.8</v>
      </c>
      <c r="I12" s="208">
        <v>0.63600000000000001</v>
      </c>
      <c r="J12" s="86">
        <v>0.47826087474822998</v>
      </c>
      <c r="K12" s="86">
        <v>0.49479651027782395</v>
      </c>
      <c r="L12">
        <v>0.87</v>
      </c>
      <c r="M12">
        <v>0.71399999999999997</v>
      </c>
      <c r="N12" s="86">
        <v>0.52631580829620361</v>
      </c>
      <c r="O12" s="86">
        <v>0.49261799206336337</v>
      </c>
      <c r="P12">
        <v>0.73699999999999999</v>
      </c>
      <c r="Q12">
        <v>0.66600000000000004</v>
      </c>
      <c r="R12" s="86">
        <v>0.45454546809196472</v>
      </c>
      <c r="S12" s="86">
        <v>0.50166426710356238</v>
      </c>
      <c r="T12">
        <v>0.82599999999999996</v>
      </c>
      <c r="U12">
        <v>0.66600000000000004</v>
      </c>
      <c r="W12" s="40" t="s">
        <v>173</v>
      </c>
      <c r="X12" s="40"/>
    </row>
    <row r="13" spans="1:24" ht="23" x14ac:dyDescent="0.35">
      <c r="A13" s="40" t="s">
        <v>169</v>
      </c>
      <c r="B13" s="208">
        <v>0.91304349899291992</v>
      </c>
      <c r="C13" s="208">
        <v>0.77272725105285645</v>
      </c>
      <c r="D13" s="208">
        <v>0.1304347813129425</v>
      </c>
      <c r="E13" s="208">
        <v>0.56521737575531006</v>
      </c>
      <c r="F13" s="86">
        <v>0.44722221791744232</v>
      </c>
      <c r="G13" s="86">
        <v>0.46471985272893851</v>
      </c>
      <c r="H13" s="208">
        <v>0.8</v>
      </c>
      <c r="I13" s="208">
        <v>0.63600000000000001</v>
      </c>
      <c r="J13" s="86">
        <v>0.47826087474822998</v>
      </c>
      <c r="K13" s="86">
        <v>0.49479651027782395</v>
      </c>
      <c r="L13">
        <v>0.87</v>
      </c>
      <c r="M13">
        <v>0.71399999999999997</v>
      </c>
      <c r="N13" s="86">
        <v>0.52631580829620361</v>
      </c>
      <c r="O13" s="86">
        <v>0.49261799206336337</v>
      </c>
      <c r="P13">
        <v>0.73699999999999999</v>
      </c>
      <c r="Q13">
        <v>0.66600000000000004</v>
      </c>
      <c r="R13" s="86">
        <v>0.45454546809196472</v>
      </c>
      <c r="S13" s="86">
        <v>0.50166426710356238</v>
      </c>
      <c r="T13">
        <v>0.82599999999999996</v>
      </c>
      <c r="U13">
        <v>0.66600000000000004</v>
      </c>
      <c r="W13" s="40" t="s">
        <v>169</v>
      </c>
      <c r="X13" s="40"/>
    </row>
    <row r="14" spans="1:24" x14ac:dyDescent="0.35">
      <c r="A14" s="40" t="s">
        <v>127</v>
      </c>
      <c r="B14" s="208">
        <v>0.1304347813129425</v>
      </c>
      <c r="C14" s="208">
        <v>0.5</v>
      </c>
      <c r="D14" s="208">
        <v>0.82608693838119507</v>
      </c>
      <c r="E14" s="208">
        <v>0.43478259444236755</v>
      </c>
      <c r="F14" s="86">
        <v>0.44722221791744232</v>
      </c>
      <c r="G14" s="86">
        <v>0.46471985272893851</v>
      </c>
      <c r="H14" s="208">
        <v>0.8</v>
      </c>
      <c r="I14" s="208">
        <v>0.63600000000000001</v>
      </c>
      <c r="J14" s="86">
        <v>0.47826087474822998</v>
      </c>
      <c r="K14" s="86">
        <v>0.49479651027782395</v>
      </c>
      <c r="L14">
        <v>0.87</v>
      </c>
      <c r="M14">
        <v>0.71399999999999997</v>
      </c>
      <c r="N14" s="86">
        <v>0.52631580829620361</v>
      </c>
      <c r="O14" s="86">
        <v>0.49261799206336337</v>
      </c>
      <c r="P14">
        <v>0.73699999999999999</v>
      </c>
      <c r="Q14">
        <v>0.66600000000000004</v>
      </c>
      <c r="R14" s="86">
        <v>0.45454546809196472</v>
      </c>
      <c r="S14" s="86">
        <v>0.50166426710356238</v>
      </c>
      <c r="T14">
        <v>0.82599999999999996</v>
      </c>
      <c r="U14">
        <v>0.66600000000000004</v>
      </c>
      <c r="W14" s="40" t="s">
        <v>127</v>
      </c>
      <c r="X14" s="40"/>
    </row>
    <row r="15" spans="1:24" ht="23" x14ac:dyDescent="0.35">
      <c r="A15" s="215" t="s">
        <v>339</v>
      </c>
      <c r="B15" s="208">
        <v>0.3333333432674408</v>
      </c>
      <c r="C15" s="208">
        <v>1</v>
      </c>
      <c r="D15" s="208">
        <v>0.3333333432674408</v>
      </c>
      <c r="E15" s="208">
        <v>1</v>
      </c>
      <c r="F15" s="86">
        <v>0.44722221791744232</v>
      </c>
      <c r="G15" s="86">
        <v>0.46471985272893851</v>
      </c>
      <c r="H15" s="208">
        <v>0.8</v>
      </c>
      <c r="I15" s="208">
        <v>0.63600000000000001</v>
      </c>
      <c r="J15" s="86">
        <v>0.47826087474822998</v>
      </c>
      <c r="K15" s="86">
        <v>0.49479651027782395</v>
      </c>
      <c r="L15">
        <v>0.87</v>
      </c>
      <c r="M15">
        <v>0.71399999999999997</v>
      </c>
      <c r="N15" s="86">
        <v>0.52631580829620361</v>
      </c>
      <c r="O15" s="86">
        <v>0.49261799206336337</v>
      </c>
      <c r="P15">
        <v>0.73699999999999999</v>
      </c>
      <c r="Q15">
        <v>0.66600000000000004</v>
      </c>
      <c r="R15" s="86">
        <v>0.45454546809196472</v>
      </c>
      <c r="S15" s="86">
        <v>0.50166426710356238</v>
      </c>
      <c r="T15">
        <v>0.82599999999999996</v>
      </c>
      <c r="U15">
        <v>0.66600000000000004</v>
      </c>
      <c r="W15" s="216" t="s">
        <v>163</v>
      </c>
      <c r="X15" s="40"/>
    </row>
    <row r="16" spans="1:24" ht="23" x14ac:dyDescent="0.35">
      <c r="A16" s="40" t="s">
        <v>151</v>
      </c>
      <c r="B16" s="208">
        <v>0.39130434393882751</v>
      </c>
      <c r="C16" s="208">
        <v>9.0909093618392944E-2</v>
      </c>
      <c r="D16" s="208">
        <v>1</v>
      </c>
      <c r="E16" s="208">
        <v>0.86363637447357178</v>
      </c>
      <c r="F16" s="86">
        <v>0.44722221791744232</v>
      </c>
      <c r="G16" s="86">
        <v>0.46471985272893851</v>
      </c>
      <c r="H16" s="208">
        <v>0.8</v>
      </c>
      <c r="I16" s="208">
        <v>0.63600000000000001</v>
      </c>
      <c r="J16" s="86">
        <v>0.47826087474822998</v>
      </c>
      <c r="K16" s="86">
        <v>0.49479651027782395</v>
      </c>
      <c r="L16">
        <v>0.87</v>
      </c>
      <c r="M16">
        <v>0.71399999999999997</v>
      </c>
      <c r="N16" s="86">
        <v>0.52631580829620361</v>
      </c>
      <c r="O16" s="86">
        <v>0.49261799206336337</v>
      </c>
      <c r="P16">
        <v>0.73699999999999999</v>
      </c>
      <c r="Q16">
        <v>0.66600000000000004</v>
      </c>
      <c r="R16" s="86">
        <v>0.45454546809196472</v>
      </c>
      <c r="S16" s="86">
        <v>0.50166426710356238</v>
      </c>
      <c r="T16">
        <v>0.82599999999999996</v>
      </c>
      <c r="U16">
        <v>0.66600000000000004</v>
      </c>
      <c r="W16" s="215" t="s">
        <v>339</v>
      </c>
      <c r="X16" s="40"/>
    </row>
    <row r="17" spans="1:26" ht="23" x14ac:dyDescent="0.35">
      <c r="A17" s="40" t="s">
        <v>94</v>
      </c>
      <c r="B17" s="208">
        <v>0.64999997615814209</v>
      </c>
      <c r="C17" s="208">
        <v>0.5</v>
      </c>
      <c r="D17" s="208">
        <v>0.73684209585189819</v>
      </c>
      <c r="E17" s="208">
        <v>0.83333331346511841</v>
      </c>
      <c r="F17" s="86">
        <v>0.44722221791744232</v>
      </c>
      <c r="G17" s="86">
        <v>0.46471985272893851</v>
      </c>
      <c r="H17" s="208">
        <v>0.8</v>
      </c>
      <c r="I17" s="208">
        <v>0.63600000000000001</v>
      </c>
      <c r="J17" s="86">
        <v>0.47826087474822998</v>
      </c>
      <c r="K17" s="86">
        <v>0.49479651027782395</v>
      </c>
      <c r="L17">
        <v>0.87</v>
      </c>
      <c r="M17">
        <v>0.71399999999999997</v>
      </c>
      <c r="N17" s="86">
        <v>0.52631580829620361</v>
      </c>
      <c r="O17" s="86">
        <v>0.49261799206336337</v>
      </c>
      <c r="P17">
        <v>0.73699999999999999</v>
      </c>
      <c r="Q17">
        <v>0.66600000000000004</v>
      </c>
      <c r="R17" s="86">
        <v>0.45454546809196472</v>
      </c>
      <c r="S17" s="86">
        <v>0.50166426710356238</v>
      </c>
      <c r="T17">
        <v>0.82599999999999996</v>
      </c>
      <c r="U17">
        <v>0.66600000000000004</v>
      </c>
      <c r="W17" s="40" t="s">
        <v>151</v>
      </c>
      <c r="X17" s="40"/>
    </row>
    <row r="18" spans="1:26" x14ac:dyDescent="0.35">
      <c r="A18" s="40" t="s">
        <v>144</v>
      </c>
      <c r="B18" s="208">
        <v>0.91304349899291992</v>
      </c>
      <c r="C18" s="208">
        <v>0.68181818723678589</v>
      </c>
      <c r="D18" s="208">
        <v>0.65217393636703491</v>
      </c>
      <c r="E18" s="208">
        <v>0.52173912525177002</v>
      </c>
      <c r="F18" s="86">
        <v>0.44722221791744232</v>
      </c>
      <c r="G18" s="86">
        <v>0.46471985272893851</v>
      </c>
      <c r="H18" s="208">
        <v>0.8</v>
      </c>
      <c r="I18" s="208">
        <v>0.63600000000000001</v>
      </c>
      <c r="J18" s="86">
        <v>0.47826087474822998</v>
      </c>
      <c r="K18" s="86">
        <v>0.49479651027782395</v>
      </c>
      <c r="L18">
        <v>0.87</v>
      </c>
      <c r="M18">
        <v>0.71399999999999997</v>
      </c>
      <c r="N18" s="86">
        <v>0.52631580829620361</v>
      </c>
      <c r="O18" s="86">
        <v>0.49261799206336337</v>
      </c>
      <c r="P18">
        <v>0.73699999999999999</v>
      </c>
      <c r="Q18">
        <v>0.66600000000000004</v>
      </c>
      <c r="R18" s="86">
        <v>0.45454546809196472</v>
      </c>
      <c r="S18" s="86">
        <v>0.50166426710356238</v>
      </c>
      <c r="T18">
        <v>0.82599999999999996</v>
      </c>
      <c r="U18">
        <v>0.66600000000000004</v>
      </c>
      <c r="W18" s="40" t="s">
        <v>94</v>
      </c>
      <c r="X18" s="40"/>
      <c r="Z18" t="s">
        <v>544</v>
      </c>
    </row>
    <row r="19" spans="1:26" ht="23" x14ac:dyDescent="0.35">
      <c r="A19" s="40" t="s">
        <v>93</v>
      </c>
      <c r="B19" s="208">
        <v>0.40000000596046448</v>
      </c>
      <c r="C19" s="208">
        <v>0.47368422150611877</v>
      </c>
      <c r="D19" s="208">
        <v>0.30000001192092896</v>
      </c>
      <c r="E19" s="208">
        <v>0.40000000596046448</v>
      </c>
      <c r="F19" s="86">
        <v>0.44722221791744232</v>
      </c>
      <c r="G19" s="86">
        <v>0.46471985272893851</v>
      </c>
      <c r="H19" s="208">
        <v>0.8</v>
      </c>
      <c r="I19" s="208">
        <v>0.63600000000000001</v>
      </c>
      <c r="J19" s="86">
        <v>0.47826087474822998</v>
      </c>
      <c r="K19" s="86">
        <v>0.49479651027782395</v>
      </c>
      <c r="L19">
        <v>0.87</v>
      </c>
      <c r="M19">
        <v>0.71399999999999997</v>
      </c>
      <c r="N19" s="86">
        <v>0.52631580829620361</v>
      </c>
      <c r="O19" s="86">
        <v>0.49261799206336337</v>
      </c>
      <c r="P19">
        <v>0.73699999999999999</v>
      </c>
      <c r="Q19">
        <v>0.66600000000000004</v>
      </c>
      <c r="R19" s="86">
        <v>0.45454546809196472</v>
      </c>
      <c r="S19" s="86">
        <v>0.50166426710356238</v>
      </c>
      <c r="T19">
        <v>0.82599999999999996</v>
      </c>
      <c r="U19">
        <v>0.66600000000000004</v>
      </c>
      <c r="W19" s="40" t="s">
        <v>144</v>
      </c>
      <c r="X19" s="40"/>
    </row>
    <row r="20" spans="1:26" x14ac:dyDescent="0.35">
      <c r="A20" s="40" t="s">
        <v>175</v>
      </c>
      <c r="B20" s="208">
        <v>0.77272725105285645</v>
      </c>
      <c r="C20" s="208">
        <v>0.69999998807907104</v>
      </c>
      <c r="D20" s="208">
        <v>0.5</v>
      </c>
      <c r="E20" s="208">
        <v>0.30000001192092896</v>
      </c>
      <c r="F20" s="86">
        <v>0.44722221791744232</v>
      </c>
      <c r="G20" s="86">
        <v>0.46471985272893851</v>
      </c>
      <c r="H20" s="208">
        <v>0.8</v>
      </c>
      <c r="I20" s="208">
        <v>0.63600000000000001</v>
      </c>
      <c r="J20" s="86">
        <v>0.47826087474822998</v>
      </c>
      <c r="K20" s="86">
        <v>0.49479651027782395</v>
      </c>
      <c r="L20">
        <v>0.87</v>
      </c>
      <c r="M20">
        <v>0.71399999999999997</v>
      </c>
      <c r="N20" s="86">
        <v>0.52631580829620361</v>
      </c>
      <c r="O20" s="86">
        <v>0.49261799206336337</v>
      </c>
      <c r="P20">
        <v>0.73699999999999999</v>
      </c>
      <c r="Q20">
        <v>0.66600000000000004</v>
      </c>
      <c r="R20" s="86">
        <v>0.45454546809196472</v>
      </c>
      <c r="S20" s="86">
        <v>0.50166426710356238</v>
      </c>
      <c r="T20">
        <v>0.82599999999999996</v>
      </c>
      <c r="U20">
        <v>0.66600000000000004</v>
      </c>
      <c r="W20" s="40" t="s">
        <v>93</v>
      </c>
      <c r="X20" s="40"/>
    </row>
    <row r="21" spans="1:26" x14ac:dyDescent="0.35">
      <c r="A21" s="40" t="s">
        <v>156</v>
      </c>
      <c r="B21" s="208">
        <v>0.65217393636703491</v>
      </c>
      <c r="C21" s="208">
        <v>0.13636364042758942</v>
      </c>
      <c r="D21" s="208">
        <v>0.91304349899291992</v>
      </c>
      <c r="E21" s="208">
        <v>0.91304349899291992</v>
      </c>
      <c r="F21" s="86">
        <v>0.44722221791744232</v>
      </c>
      <c r="G21" s="86">
        <v>0.46471985272893851</v>
      </c>
      <c r="H21" s="208">
        <v>0.8</v>
      </c>
      <c r="I21" s="208">
        <v>0.63600000000000001</v>
      </c>
      <c r="J21" s="86">
        <v>0.47826087474822998</v>
      </c>
      <c r="K21" s="86">
        <v>0.49479651027782395</v>
      </c>
      <c r="L21">
        <v>0.87</v>
      </c>
      <c r="M21">
        <v>0.71399999999999997</v>
      </c>
      <c r="N21" s="86">
        <v>0.52631580829620361</v>
      </c>
      <c r="O21" s="86">
        <v>0.49261799206336337</v>
      </c>
      <c r="P21">
        <v>0.73699999999999999</v>
      </c>
      <c r="Q21">
        <v>0.66600000000000004</v>
      </c>
      <c r="R21" s="86">
        <v>0.45454546809196472</v>
      </c>
      <c r="S21" s="86">
        <v>0.50166426710356238</v>
      </c>
      <c r="T21">
        <v>0.82599999999999996</v>
      </c>
      <c r="U21">
        <v>0.66600000000000004</v>
      </c>
      <c r="W21" s="40" t="s">
        <v>175</v>
      </c>
      <c r="X21" s="40"/>
    </row>
    <row r="22" spans="1:26" ht="23" x14ac:dyDescent="0.35">
      <c r="A22" s="40" t="s">
        <v>179</v>
      </c>
      <c r="B22" s="208">
        <v>0</v>
      </c>
      <c r="C22" s="208">
        <v>0</v>
      </c>
      <c r="D22" s="208">
        <v>0</v>
      </c>
      <c r="E22" s="208">
        <v>0.5</v>
      </c>
      <c r="F22" s="86">
        <v>0.44722221791744232</v>
      </c>
      <c r="G22" s="86">
        <v>0.46471985272893851</v>
      </c>
      <c r="H22" s="208">
        <v>0.8</v>
      </c>
      <c r="I22" s="208">
        <v>0.63600000000000001</v>
      </c>
      <c r="J22" s="86">
        <v>0.47826087474822998</v>
      </c>
      <c r="K22" s="86">
        <v>0.49479651027782395</v>
      </c>
      <c r="L22">
        <v>0.87</v>
      </c>
      <c r="M22">
        <v>0.71399999999999997</v>
      </c>
      <c r="N22" s="86">
        <v>0.52631580829620361</v>
      </c>
      <c r="O22" s="86">
        <v>0.49261799206336337</v>
      </c>
      <c r="P22">
        <v>0.73699999999999999</v>
      </c>
      <c r="Q22">
        <v>0.66600000000000004</v>
      </c>
      <c r="R22" s="86">
        <v>0.45454546809196472</v>
      </c>
      <c r="S22" s="86">
        <v>0.50166426710356238</v>
      </c>
      <c r="T22">
        <v>0.82599999999999996</v>
      </c>
      <c r="U22">
        <v>0.66600000000000004</v>
      </c>
      <c r="W22" s="40" t="s">
        <v>156</v>
      </c>
      <c r="X22" s="40"/>
    </row>
    <row r="23" spans="1:26" ht="34.5" x14ac:dyDescent="0.35">
      <c r="A23" s="40" t="s">
        <v>150</v>
      </c>
      <c r="B23" s="208">
        <v>0.77272725105285645</v>
      </c>
      <c r="C23" s="208">
        <v>0.57142859697341919</v>
      </c>
      <c r="D23" s="208">
        <v>0.86956518888473511</v>
      </c>
      <c r="E23" s="208">
        <v>0.52173912525177002</v>
      </c>
      <c r="F23" s="86">
        <v>0.44722221791744232</v>
      </c>
      <c r="G23" s="86">
        <v>0.46471985272893851</v>
      </c>
      <c r="H23" s="208">
        <v>0.8</v>
      </c>
      <c r="I23" s="208">
        <v>0.63600000000000001</v>
      </c>
      <c r="J23" s="86">
        <v>0.47826087474822998</v>
      </c>
      <c r="K23" s="86">
        <v>0.49479651027782395</v>
      </c>
      <c r="L23">
        <v>0.87</v>
      </c>
      <c r="M23">
        <v>0.71399999999999997</v>
      </c>
      <c r="N23" s="86">
        <v>0.52631580829620361</v>
      </c>
      <c r="O23" s="86">
        <v>0.49261799206336337</v>
      </c>
      <c r="P23">
        <v>0.73699999999999999</v>
      </c>
      <c r="Q23">
        <v>0.66600000000000004</v>
      </c>
      <c r="R23" s="86">
        <v>0.45454546809196472</v>
      </c>
      <c r="S23" s="86">
        <v>0.50166426710356238</v>
      </c>
      <c r="T23">
        <v>0.82599999999999996</v>
      </c>
      <c r="U23">
        <v>0.66600000000000004</v>
      </c>
      <c r="W23" s="40" t="s">
        <v>179</v>
      </c>
      <c r="X23" s="40"/>
    </row>
    <row r="24" spans="1:26" ht="23" x14ac:dyDescent="0.35">
      <c r="A24" s="40" t="s">
        <v>152</v>
      </c>
      <c r="B24" s="208">
        <v>0.45454546809196472</v>
      </c>
      <c r="C24" s="208">
        <v>0.10000000149011612</v>
      </c>
      <c r="D24" s="208">
        <v>0.40000000596046448</v>
      </c>
      <c r="E24" s="208">
        <v>0.46153846383094788</v>
      </c>
      <c r="F24" s="86">
        <v>0.44722221791744232</v>
      </c>
      <c r="G24" s="86">
        <v>0.46471985272893851</v>
      </c>
      <c r="H24" s="208">
        <v>0.8</v>
      </c>
      <c r="I24" s="208">
        <v>0.63600000000000001</v>
      </c>
      <c r="J24" s="86">
        <v>0.47826087474822998</v>
      </c>
      <c r="K24" s="86">
        <v>0.49479651027782395</v>
      </c>
      <c r="L24">
        <v>0.87</v>
      </c>
      <c r="M24">
        <v>0.71399999999999997</v>
      </c>
      <c r="N24" s="86">
        <v>0.52631580829620361</v>
      </c>
      <c r="O24" s="86">
        <v>0.49261799206336337</v>
      </c>
      <c r="P24">
        <v>0.73699999999999999</v>
      </c>
      <c r="Q24">
        <v>0.66600000000000004</v>
      </c>
      <c r="R24" s="86">
        <v>0.45454546809196472</v>
      </c>
      <c r="S24" s="86">
        <v>0.50166426710356238</v>
      </c>
      <c r="T24">
        <v>0.82599999999999996</v>
      </c>
      <c r="U24">
        <v>0.66600000000000004</v>
      </c>
      <c r="W24" s="216" t="s">
        <v>170</v>
      </c>
      <c r="X24" s="40"/>
    </row>
    <row r="25" spans="1:26" ht="23" x14ac:dyDescent="0.35">
      <c r="A25" s="40" t="s">
        <v>166</v>
      </c>
      <c r="B25" s="208">
        <v>0.17391304671764374</v>
      </c>
      <c r="C25" s="208">
        <v>0.36363637447357178</v>
      </c>
      <c r="D25" s="208">
        <v>4.3478261679410934E-2</v>
      </c>
      <c r="E25" s="208">
        <v>0.17391304671764374</v>
      </c>
      <c r="F25" s="86">
        <v>0.44722221791744232</v>
      </c>
      <c r="G25" s="86">
        <v>0.46471985272893851</v>
      </c>
      <c r="H25" s="208">
        <v>0.8</v>
      </c>
      <c r="I25" s="208">
        <v>0.63600000000000001</v>
      </c>
      <c r="J25" s="86">
        <v>0.47826087474822998</v>
      </c>
      <c r="K25" s="86">
        <v>0.49479651027782395</v>
      </c>
      <c r="L25">
        <v>0.87</v>
      </c>
      <c r="M25">
        <v>0.71399999999999997</v>
      </c>
      <c r="N25" s="86">
        <v>0.52631580829620361</v>
      </c>
      <c r="O25" s="86">
        <v>0.49261799206336337</v>
      </c>
      <c r="P25">
        <v>0.73699999999999999</v>
      </c>
      <c r="Q25">
        <v>0.66600000000000004</v>
      </c>
      <c r="R25" s="86">
        <v>0.45454546809196472</v>
      </c>
      <c r="S25" s="86">
        <v>0.50166426710356238</v>
      </c>
      <c r="T25">
        <v>0.82599999999999996</v>
      </c>
      <c r="U25">
        <v>0.66600000000000004</v>
      </c>
      <c r="W25" s="40" t="s">
        <v>150</v>
      </c>
      <c r="X25" s="40"/>
    </row>
    <row r="26" spans="1:26" x14ac:dyDescent="0.35">
      <c r="A26" s="40" t="s">
        <v>155</v>
      </c>
      <c r="B26" s="208">
        <v>0.30434781312942505</v>
      </c>
      <c r="C26" s="208">
        <v>0.27272728085517883</v>
      </c>
      <c r="D26" s="208">
        <v>0.17391304671764374</v>
      </c>
      <c r="E26" s="208">
        <v>0.56521737575531006</v>
      </c>
      <c r="F26" s="86">
        <v>0.44722221791744232</v>
      </c>
      <c r="G26" s="86">
        <v>0.46471985272893851</v>
      </c>
      <c r="H26" s="208">
        <v>0.8</v>
      </c>
      <c r="I26" s="208">
        <v>0.63600000000000001</v>
      </c>
      <c r="J26" s="86">
        <v>0.47826087474822998</v>
      </c>
      <c r="K26" s="86">
        <v>0.49479651027782395</v>
      </c>
      <c r="L26">
        <v>0.87</v>
      </c>
      <c r="M26">
        <v>0.71399999999999997</v>
      </c>
      <c r="N26" s="86">
        <v>0.52631580829620361</v>
      </c>
      <c r="O26" s="86">
        <v>0.49261799206336337</v>
      </c>
      <c r="P26">
        <v>0.73699999999999999</v>
      </c>
      <c r="Q26">
        <v>0.66600000000000004</v>
      </c>
      <c r="R26" s="86">
        <v>0.45454546809196472</v>
      </c>
      <c r="S26" s="86">
        <v>0.50166426710356238</v>
      </c>
      <c r="T26">
        <v>0.82599999999999996</v>
      </c>
      <c r="U26">
        <v>0.66600000000000004</v>
      </c>
      <c r="W26" s="40" t="s">
        <v>152</v>
      </c>
      <c r="X26" s="40"/>
    </row>
    <row r="27" spans="1:26" ht="23" x14ac:dyDescent="0.35">
      <c r="A27" s="40" t="s">
        <v>174</v>
      </c>
      <c r="B27" s="208">
        <v>0.66666668653488159</v>
      </c>
      <c r="C27" s="208">
        <v>0.52631580829620361</v>
      </c>
      <c r="D27" s="208">
        <v>0.61904764175415039</v>
      </c>
      <c r="E27" s="208">
        <v>0.71428573131561279</v>
      </c>
      <c r="F27" s="86">
        <v>0.44722221791744232</v>
      </c>
      <c r="G27" s="86">
        <v>0.46471985272893851</v>
      </c>
      <c r="H27" s="208">
        <v>0.8</v>
      </c>
      <c r="I27" s="208">
        <v>0.63600000000000001</v>
      </c>
      <c r="J27" s="86">
        <v>0.47826087474822998</v>
      </c>
      <c r="K27" s="86">
        <v>0.49479651027782395</v>
      </c>
      <c r="L27">
        <v>0.87</v>
      </c>
      <c r="M27">
        <v>0.71399999999999997</v>
      </c>
      <c r="N27" s="86">
        <v>0.52631580829620361</v>
      </c>
      <c r="O27" s="86">
        <v>0.49261799206336337</v>
      </c>
      <c r="P27">
        <v>0.73699999999999999</v>
      </c>
      <c r="Q27">
        <v>0.66600000000000004</v>
      </c>
      <c r="R27" s="86">
        <v>0.45454546809196472</v>
      </c>
      <c r="S27" s="86">
        <v>0.50166426710356238</v>
      </c>
      <c r="T27">
        <v>0.82599999999999996</v>
      </c>
      <c r="U27">
        <v>0.66600000000000004</v>
      </c>
      <c r="W27" s="40" t="s">
        <v>166</v>
      </c>
      <c r="X27" s="40"/>
    </row>
    <row r="28" spans="1:26" x14ac:dyDescent="0.35">
      <c r="A28" s="40" t="s">
        <v>106</v>
      </c>
      <c r="B28" s="208">
        <v>0.54545456171035767</v>
      </c>
      <c r="C28" s="208">
        <v>0.4285714328289032</v>
      </c>
      <c r="D28" s="208">
        <v>0.76190477609634399</v>
      </c>
      <c r="E28" s="208">
        <v>0.4285714328289032</v>
      </c>
      <c r="F28" s="86">
        <v>0.44722221791744232</v>
      </c>
      <c r="G28" s="86">
        <v>0.46471985272893851</v>
      </c>
      <c r="H28" s="208">
        <v>0.8</v>
      </c>
      <c r="I28" s="208">
        <v>0.63600000000000001</v>
      </c>
      <c r="J28" s="86">
        <v>0.47826087474822998</v>
      </c>
      <c r="K28" s="86">
        <v>0.49479651027782395</v>
      </c>
      <c r="L28">
        <v>0.87</v>
      </c>
      <c r="M28">
        <v>0.71399999999999997</v>
      </c>
      <c r="N28" s="86">
        <v>0.52631580829620361</v>
      </c>
      <c r="O28" s="86">
        <v>0.49261799206336337</v>
      </c>
      <c r="P28">
        <v>0.73699999999999999</v>
      </c>
      <c r="Q28">
        <v>0.66600000000000004</v>
      </c>
      <c r="R28" s="86">
        <v>0.45454546809196472</v>
      </c>
      <c r="S28" s="86">
        <v>0.50166426710356238</v>
      </c>
      <c r="T28">
        <v>0.82599999999999996</v>
      </c>
      <c r="U28">
        <v>0.66600000000000004</v>
      </c>
      <c r="W28" s="40" t="s">
        <v>155</v>
      </c>
      <c r="X28" s="40"/>
    </row>
    <row r="29" spans="1:26" x14ac:dyDescent="0.35">
      <c r="A29" s="40" t="s">
        <v>102</v>
      </c>
      <c r="B29" s="208">
        <v>0.4285714328289032</v>
      </c>
      <c r="C29" s="208">
        <v>0.64999997615814209</v>
      </c>
      <c r="D29" s="208">
        <v>0.89473682641983032</v>
      </c>
      <c r="E29" s="208">
        <v>0.57894736528396606</v>
      </c>
      <c r="F29" s="86">
        <v>0.44722221791744232</v>
      </c>
      <c r="G29" s="86">
        <v>0.46471985272893851</v>
      </c>
      <c r="H29" s="208">
        <v>0.8</v>
      </c>
      <c r="I29" s="208">
        <v>0.63600000000000001</v>
      </c>
      <c r="J29" s="86">
        <v>0.47826087474822998</v>
      </c>
      <c r="K29" s="86">
        <v>0.49479651027782395</v>
      </c>
      <c r="L29">
        <v>0.87</v>
      </c>
      <c r="M29">
        <v>0.71399999999999997</v>
      </c>
      <c r="N29" s="86">
        <v>0.52631580829620361</v>
      </c>
      <c r="O29" s="86">
        <v>0.49261799206336337</v>
      </c>
      <c r="P29">
        <v>0.73699999999999999</v>
      </c>
      <c r="Q29">
        <v>0.66600000000000004</v>
      </c>
      <c r="R29" s="86">
        <v>0.45454546809196472</v>
      </c>
      <c r="S29" s="86">
        <v>0.50166426710356238</v>
      </c>
      <c r="T29">
        <v>0.82599999999999996</v>
      </c>
      <c r="U29">
        <v>0.66600000000000004</v>
      </c>
      <c r="W29" s="40" t="s">
        <v>174</v>
      </c>
      <c r="X29" s="40"/>
    </row>
    <row r="30" spans="1:26" ht="23" x14ac:dyDescent="0.35">
      <c r="A30" s="40" t="s">
        <v>113</v>
      </c>
      <c r="B30" s="208">
        <v>0.21739129722118378</v>
      </c>
      <c r="C30" s="208">
        <v>0.63636362552642822</v>
      </c>
      <c r="D30" s="208">
        <v>0.6086956262588501</v>
      </c>
      <c r="E30" s="208">
        <v>0.6086956262588501</v>
      </c>
      <c r="F30" s="86">
        <v>0.44722221791744232</v>
      </c>
      <c r="G30" s="86">
        <v>0.46471985272893851</v>
      </c>
      <c r="H30" s="208">
        <v>0.8</v>
      </c>
      <c r="I30" s="208">
        <v>0.63600000000000001</v>
      </c>
      <c r="J30" s="86">
        <v>0.47826087474822998</v>
      </c>
      <c r="K30" s="86">
        <v>0.49479651027782395</v>
      </c>
      <c r="L30">
        <v>0.87</v>
      </c>
      <c r="M30">
        <v>0.71399999999999997</v>
      </c>
      <c r="N30" s="86">
        <v>0.52631580829620361</v>
      </c>
      <c r="O30" s="86">
        <v>0.49261799206336337</v>
      </c>
      <c r="P30">
        <v>0.73699999999999999</v>
      </c>
      <c r="Q30">
        <v>0.66600000000000004</v>
      </c>
      <c r="R30" s="86">
        <v>0.45454546809196472</v>
      </c>
      <c r="S30" s="86">
        <v>0.50166426710356238</v>
      </c>
      <c r="T30">
        <v>0.82599999999999996</v>
      </c>
      <c r="U30">
        <v>0.66600000000000004</v>
      </c>
      <c r="W30" s="40" t="s">
        <v>106</v>
      </c>
      <c r="X30" s="40"/>
    </row>
    <row r="31" spans="1:26" ht="34.5" x14ac:dyDescent="0.35">
      <c r="A31" s="40" t="s">
        <v>112</v>
      </c>
      <c r="B31" s="208">
        <v>0.46666666865348816</v>
      </c>
      <c r="C31" s="208">
        <v>0.28571429848670959</v>
      </c>
      <c r="D31" s="208">
        <v>0.70588237047195435</v>
      </c>
      <c r="E31" s="208">
        <v>0.375</v>
      </c>
      <c r="F31" s="86">
        <v>0.44722221791744232</v>
      </c>
      <c r="G31" s="86">
        <v>0.46471985272893851</v>
      </c>
      <c r="H31" s="208">
        <v>0.8</v>
      </c>
      <c r="I31" s="208">
        <v>0.63600000000000001</v>
      </c>
      <c r="J31" s="86">
        <v>0.47826087474822998</v>
      </c>
      <c r="K31" s="86">
        <v>0.49479651027782395</v>
      </c>
      <c r="L31">
        <v>0.87</v>
      </c>
      <c r="M31">
        <v>0.71399999999999997</v>
      </c>
      <c r="N31" s="86">
        <v>0.52631580829620361</v>
      </c>
      <c r="O31" s="86">
        <v>0.49261799206336337</v>
      </c>
      <c r="P31">
        <v>0.73699999999999999</v>
      </c>
      <c r="Q31">
        <v>0.66600000000000004</v>
      </c>
      <c r="R31" s="86">
        <v>0.45454546809196472</v>
      </c>
      <c r="S31" s="86">
        <v>0.50166426710356238</v>
      </c>
      <c r="T31">
        <v>0.82599999999999996</v>
      </c>
      <c r="U31">
        <v>0.66600000000000004</v>
      </c>
      <c r="W31" s="40" t="s">
        <v>102</v>
      </c>
      <c r="X31" s="40"/>
    </row>
    <row r="32" spans="1:26" ht="23" x14ac:dyDescent="0.35">
      <c r="A32" s="40" t="s">
        <v>119</v>
      </c>
      <c r="B32" s="208">
        <v>0.27272728085517883</v>
      </c>
      <c r="C32" s="208">
        <v>0.57142859697341919</v>
      </c>
      <c r="D32" s="208">
        <v>0.39130434393882751</v>
      </c>
      <c r="E32" s="208">
        <v>0.39130434393882751</v>
      </c>
      <c r="F32" s="86">
        <v>0.44722221791744232</v>
      </c>
      <c r="G32" s="86">
        <v>0.46471985272893851</v>
      </c>
      <c r="H32" s="208">
        <v>0.8</v>
      </c>
      <c r="I32" s="208">
        <v>0.63600000000000001</v>
      </c>
      <c r="J32" s="86">
        <v>0.47826087474822998</v>
      </c>
      <c r="K32" s="86">
        <v>0.49479651027782395</v>
      </c>
      <c r="L32">
        <v>0.87</v>
      </c>
      <c r="M32">
        <v>0.71399999999999997</v>
      </c>
      <c r="N32" s="86">
        <v>0.52631580829620361</v>
      </c>
      <c r="O32" s="86">
        <v>0.49261799206336337</v>
      </c>
      <c r="P32">
        <v>0.73699999999999999</v>
      </c>
      <c r="Q32">
        <v>0.66600000000000004</v>
      </c>
      <c r="R32" s="86">
        <v>0.45454546809196472</v>
      </c>
      <c r="S32" s="86">
        <v>0.50166426710356238</v>
      </c>
      <c r="T32">
        <v>0.82599999999999996</v>
      </c>
      <c r="U32">
        <v>0.66600000000000004</v>
      </c>
      <c r="W32" s="40" t="s">
        <v>113</v>
      </c>
      <c r="X32" s="40"/>
    </row>
    <row r="33" spans="1:24" ht="23" x14ac:dyDescent="0.35">
      <c r="A33" s="40" t="s">
        <v>120</v>
      </c>
      <c r="B33" s="208">
        <v>9.0909093618392944E-2</v>
      </c>
      <c r="C33" s="208">
        <v>0.71428573131561279</v>
      </c>
      <c r="D33" s="208">
        <v>0.39130434393882751</v>
      </c>
      <c r="E33" s="208">
        <v>0.26086956262588501</v>
      </c>
      <c r="F33" s="86">
        <v>0.44722221791744232</v>
      </c>
      <c r="G33" s="86">
        <v>0.46471985272893851</v>
      </c>
      <c r="H33" s="208">
        <v>0.8</v>
      </c>
      <c r="I33" s="208">
        <v>0.63600000000000001</v>
      </c>
      <c r="J33" s="86">
        <v>0.47826087474822998</v>
      </c>
      <c r="K33" s="86">
        <v>0.49479651027782395</v>
      </c>
      <c r="L33">
        <v>0.87</v>
      </c>
      <c r="M33">
        <v>0.71399999999999997</v>
      </c>
      <c r="N33" s="86">
        <v>0.52631580829620361</v>
      </c>
      <c r="O33" s="86">
        <v>0.49261799206336337</v>
      </c>
      <c r="P33">
        <v>0.73699999999999999</v>
      </c>
      <c r="Q33">
        <v>0.66600000000000004</v>
      </c>
      <c r="R33" s="86">
        <v>0.45454546809196472</v>
      </c>
      <c r="S33" s="86">
        <v>0.50166426710356238</v>
      </c>
      <c r="T33">
        <v>0.82599999999999996</v>
      </c>
      <c r="U33">
        <v>0.66600000000000004</v>
      </c>
      <c r="W33" s="40" t="s">
        <v>112</v>
      </c>
      <c r="X33" s="40"/>
    </row>
    <row r="34" spans="1:24" ht="34.5" x14ac:dyDescent="0.35">
      <c r="A34" s="40" t="s">
        <v>118</v>
      </c>
      <c r="B34" s="208">
        <v>0.17391304671764374</v>
      </c>
      <c r="C34" s="208">
        <v>0.72727274894714355</v>
      </c>
      <c r="D34" s="208">
        <v>0.1304347813129425</v>
      </c>
      <c r="E34" s="208">
        <v>0.34782609343528748</v>
      </c>
      <c r="F34" s="86">
        <v>0.44722221791744232</v>
      </c>
      <c r="G34" s="86">
        <v>0.46471985272893851</v>
      </c>
      <c r="H34" s="208">
        <v>0.8</v>
      </c>
      <c r="I34" s="208">
        <v>0.63600000000000001</v>
      </c>
      <c r="J34" s="86">
        <v>0.47826087474822998</v>
      </c>
      <c r="K34" s="86">
        <v>0.49479651027782395</v>
      </c>
      <c r="L34">
        <v>0.87</v>
      </c>
      <c r="M34">
        <v>0.71399999999999997</v>
      </c>
      <c r="N34" s="86">
        <v>0.52631580829620361</v>
      </c>
      <c r="O34" s="86">
        <v>0.49261799206336337</v>
      </c>
      <c r="P34">
        <v>0.73699999999999999</v>
      </c>
      <c r="Q34">
        <v>0.66600000000000004</v>
      </c>
      <c r="R34" s="86">
        <v>0.45454546809196472</v>
      </c>
      <c r="S34" s="86">
        <v>0.50166426710356238</v>
      </c>
      <c r="T34">
        <v>0.82599999999999996</v>
      </c>
      <c r="U34">
        <v>0.66600000000000004</v>
      </c>
      <c r="W34" s="40" t="s">
        <v>119</v>
      </c>
      <c r="X34" s="40"/>
    </row>
    <row r="35" spans="1:24" ht="23" x14ac:dyDescent="0.35">
      <c r="A35" s="40" t="s">
        <v>101</v>
      </c>
      <c r="B35" s="208">
        <v>0.43478259444236755</v>
      </c>
      <c r="C35" s="208">
        <v>0.5</v>
      </c>
      <c r="D35" s="208">
        <v>0.34782609343528748</v>
      </c>
      <c r="E35" s="208">
        <v>0.34782609343528748</v>
      </c>
      <c r="F35" s="86">
        <v>0.44722221791744232</v>
      </c>
      <c r="G35" s="86">
        <v>0.46471985272893851</v>
      </c>
      <c r="H35" s="208">
        <v>0.8</v>
      </c>
      <c r="I35" s="208">
        <v>0.63600000000000001</v>
      </c>
      <c r="J35" s="86">
        <v>0.47826087474822998</v>
      </c>
      <c r="K35" s="86">
        <v>0.49479651027782395</v>
      </c>
      <c r="L35">
        <v>0.87</v>
      </c>
      <c r="M35">
        <v>0.71399999999999997</v>
      </c>
      <c r="N35" s="86">
        <v>0.52631580829620361</v>
      </c>
      <c r="O35" s="86">
        <v>0.49261799206336337</v>
      </c>
      <c r="P35">
        <v>0.73699999999999999</v>
      </c>
      <c r="Q35">
        <v>0.66600000000000004</v>
      </c>
      <c r="R35" s="86">
        <v>0.45454546809196472</v>
      </c>
      <c r="S35" s="86">
        <v>0.50166426710356238</v>
      </c>
      <c r="T35">
        <v>0.82599999999999996</v>
      </c>
      <c r="U35">
        <v>0.66600000000000004</v>
      </c>
      <c r="W35" s="40" t="s">
        <v>120</v>
      </c>
      <c r="X35" s="40"/>
    </row>
    <row r="36" spans="1:24" ht="34.5" x14ac:dyDescent="0.35">
      <c r="A36" s="40" t="s">
        <v>124</v>
      </c>
      <c r="B36" s="208">
        <v>0.44999998807907104</v>
      </c>
      <c r="C36" s="208">
        <v>0.75</v>
      </c>
      <c r="D36" s="208">
        <v>0.40909090638160706</v>
      </c>
      <c r="E36" s="208">
        <v>0.40909090638160706</v>
      </c>
      <c r="F36" s="86">
        <v>0.44722221791744232</v>
      </c>
      <c r="G36" s="86">
        <v>0.46471985272893851</v>
      </c>
      <c r="H36" s="208">
        <v>0.8</v>
      </c>
      <c r="I36" s="208">
        <v>0.63600000000000001</v>
      </c>
      <c r="J36" s="86">
        <v>0.47826087474822998</v>
      </c>
      <c r="K36" s="86">
        <v>0.49479651027782395</v>
      </c>
      <c r="L36">
        <v>0.87</v>
      </c>
      <c r="M36">
        <v>0.71399999999999997</v>
      </c>
      <c r="N36" s="86">
        <v>0.52631580829620361</v>
      </c>
      <c r="O36" s="86">
        <v>0.49261799206336337</v>
      </c>
      <c r="P36">
        <v>0.73699999999999999</v>
      </c>
      <c r="Q36">
        <v>0.66600000000000004</v>
      </c>
      <c r="R36" s="86">
        <v>0.45454546809196472</v>
      </c>
      <c r="S36" s="86">
        <v>0.50166426710356238</v>
      </c>
      <c r="T36">
        <v>0.82599999999999996</v>
      </c>
      <c r="U36">
        <v>0.66600000000000004</v>
      </c>
      <c r="W36" s="40" t="s">
        <v>118</v>
      </c>
      <c r="X36" s="40"/>
    </row>
    <row r="37" spans="1:24" ht="23" x14ac:dyDescent="0.35">
      <c r="A37" s="40" t="s">
        <v>107</v>
      </c>
      <c r="B37" s="208">
        <v>0.40000000596046448</v>
      </c>
      <c r="C37" s="208">
        <v>0.3684210479259491</v>
      </c>
      <c r="D37" s="208">
        <v>0.42105263471603394</v>
      </c>
      <c r="E37" s="208">
        <v>0.21052631735801697</v>
      </c>
      <c r="F37" s="86">
        <v>0.44722221791744232</v>
      </c>
      <c r="G37" s="86">
        <v>0.46471985272893851</v>
      </c>
      <c r="H37" s="208">
        <v>0.8</v>
      </c>
      <c r="I37" s="208">
        <v>0.63600000000000001</v>
      </c>
      <c r="J37" s="86">
        <v>0.47826087474822998</v>
      </c>
      <c r="K37" s="86">
        <v>0.49479651027782395</v>
      </c>
      <c r="L37">
        <v>0.87</v>
      </c>
      <c r="M37">
        <v>0.71399999999999997</v>
      </c>
      <c r="N37" s="86">
        <v>0.52631580829620361</v>
      </c>
      <c r="O37" s="86">
        <v>0.49261799206336337</v>
      </c>
      <c r="P37">
        <v>0.73699999999999999</v>
      </c>
      <c r="Q37">
        <v>0.66600000000000004</v>
      </c>
      <c r="R37" s="86">
        <v>0.45454546809196472</v>
      </c>
      <c r="S37" s="86">
        <v>0.50166426710356238</v>
      </c>
      <c r="T37">
        <v>0.82599999999999996</v>
      </c>
      <c r="U37">
        <v>0.66600000000000004</v>
      </c>
      <c r="W37" s="40" t="s">
        <v>101</v>
      </c>
      <c r="X37" s="40"/>
    </row>
    <row r="38" spans="1:24" ht="23" x14ac:dyDescent="0.35">
      <c r="A38" s="40" t="s">
        <v>121</v>
      </c>
      <c r="B38" s="208">
        <v>8.6956523358821869E-2</v>
      </c>
      <c r="C38" s="208">
        <v>0.5</v>
      </c>
      <c r="D38" s="208">
        <v>0.26086956262588501</v>
      </c>
      <c r="E38" s="208">
        <v>0.34782609343528748</v>
      </c>
      <c r="F38" s="86">
        <v>0.44722221791744232</v>
      </c>
      <c r="G38" s="86">
        <v>0.46471985272893851</v>
      </c>
      <c r="H38" s="208">
        <v>0.8</v>
      </c>
      <c r="I38" s="208">
        <v>0.63600000000000001</v>
      </c>
      <c r="J38" s="86">
        <v>0.47826087474822998</v>
      </c>
      <c r="K38" s="86">
        <v>0.49479651027782395</v>
      </c>
      <c r="L38">
        <v>0.87</v>
      </c>
      <c r="M38">
        <v>0.71399999999999997</v>
      </c>
      <c r="N38" s="86">
        <v>0.52631580829620361</v>
      </c>
      <c r="O38" s="86">
        <v>0.49261799206336337</v>
      </c>
      <c r="P38">
        <v>0.73699999999999999</v>
      </c>
      <c r="Q38">
        <v>0.66600000000000004</v>
      </c>
      <c r="R38" s="86">
        <v>0.45454546809196472</v>
      </c>
      <c r="S38" s="86">
        <v>0.50166426710356238</v>
      </c>
      <c r="T38">
        <v>0.82599999999999996</v>
      </c>
      <c r="U38">
        <v>0.66600000000000004</v>
      </c>
      <c r="W38" s="40" t="s">
        <v>124</v>
      </c>
      <c r="X38" s="40"/>
    </row>
    <row r="39" spans="1:24" ht="23" x14ac:dyDescent="0.35">
      <c r="A39" s="40" t="s">
        <v>111</v>
      </c>
      <c r="B39" s="208">
        <v>0.71428573131561279</v>
      </c>
      <c r="C39" s="208">
        <v>0.60000002384185791</v>
      </c>
      <c r="D39" s="208">
        <v>4.5454546809196472E-2</v>
      </c>
      <c r="E39" s="208">
        <v>0.36363637447357178</v>
      </c>
      <c r="F39" s="86">
        <v>0.44722221791744232</v>
      </c>
      <c r="G39" s="86">
        <v>0.46471985272893851</v>
      </c>
      <c r="H39" s="208">
        <v>0.8</v>
      </c>
      <c r="I39" s="208">
        <v>0.63600000000000001</v>
      </c>
      <c r="J39" s="86">
        <v>0.47826087474822998</v>
      </c>
      <c r="K39" s="86">
        <v>0.49479651027782395</v>
      </c>
      <c r="L39">
        <v>0.87</v>
      </c>
      <c r="M39">
        <v>0.71399999999999997</v>
      </c>
      <c r="N39" s="86">
        <v>0.52631580829620361</v>
      </c>
      <c r="O39" s="86">
        <v>0.49261799206336337</v>
      </c>
      <c r="P39">
        <v>0.73699999999999999</v>
      </c>
      <c r="Q39">
        <v>0.66600000000000004</v>
      </c>
      <c r="R39" s="86">
        <v>0.45454546809196472</v>
      </c>
      <c r="S39" s="86">
        <v>0.50166426710356238</v>
      </c>
      <c r="T39">
        <v>0.82599999999999996</v>
      </c>
      <c r="U39">
        <v>0.66600000000000004</v>
      </c>
      <c r="W39" s="40" t="s">
        <v>107</v>
      </c>
      <c r="X39" s="40"/>
    </row>
    <row r="40" spans="1:24" ht="34.5" x14ac:dyDescent="0.35">
      <c r="A40" s="40" t="s">
        <v>117</v>
      </c>
      <c r="B40" s="208">
        <v>0.3333333432674408</v>
      </c>
      <c r="C40" s="208">
        <v>0.75</v>
      </c>
      <c r="D40" s="208">
        <v>0.3333333432674408</v>
      </c>
      <c r="E40" s="208">
        <v>0.4285714328289032</v>
      </c>
      <c r="F40" s="86">
        <v>0.44722221791744232</v>
      </c>
      <c r="G40" s="86">
        <v>0.46471985272893851</v>
      </c>
      <c r="H40" s="208">
        <v>0.8</v>
      </c>
      <c r="I40" s="208">
        <v>0.63600000000000001</v>
      </c>
      <c r="J40" s="86">
        <v>0.47826087474822998</v>
      </c>
      <c r="K40" s="86">
        <v>0.49479651027782395</v>
      </c>
      <c r="L40">
        <v>0.87</v>
      </c>
      <c r="M40">
        <v>0.71399999999999997</v>
      </c>
      <c r="N40" s="86">
        <v>0.52631580829620361</v>
      </c>
      <c r="O40" s="86">
        <v>0.49261799206336337</v>
      </c>
      <c r="P40">
        <v>0.73699999999999999</v>
      </c>
      <c r="Q40">
        <v>0.66600000000000004</v>
      </c>
      <c r="R40" s="86">
        <v>0.45454546809196472</v>
      </c>
      <c r="S40" s="86">
        <v>0.50166426710356238</v>
      </c>
      <c r="T40">
        <v>0.82599999999999996</v>
      </c>
      <c r="U40">
        <v>0.66600000000000004</v>
      </c>
      <c r="W40" s="40" t="s">
        <v>121</v>
      </c>
      <c r="X40" s="40"/>
    </row>
    <row r="41" spans="1:24" ht="23.5" thickBot="1" x14ac:dyDescent="0.4">
      <c r="A41" s="41" t="s">
        <v>116</v>
      </c>
      <c r="B41" s="208">
        <v>0.52173912525177002</v>
      </c>
      <c r="C41" s="208">
        <v>0.63636362552642822</v>
      </c>
      <c r="D41" s="208">
        <v>0.45454546809196472</v>
      </c>
      <c r="E41" s="208">
        <v>0.45454546809196472</v>
      </c>
      <c r="F41" s="86">
        <v>0.44722221791744232</v>
      </c>
      <c r="G41" s="86">
        <v>0.46471985272893851</v>
      </c>
      <c r="H41" s="208">
        <v>0.8</v>
      </c>
      <c r="I41" s="208">
        <v>0.63600000000000001</v>
      </c>
      <c r="J41" s="86">
        <v>0.47826087474822998</v>
      </c>
      <c r="K41" s="86">
        <v>0.49479651027782395</v>
      </c>
      <c r="L41">
        <v>0.87</v>
      </c>
      <c r="M41">
        <v>0.71399999999999997</v>
      </c>
      <c r="N41" s="86">
        <v>0.52631580829620361</v>
      </c>
      <c r="O41" s="86">
        <v>0.49261799206336337</v>
      </c>
      <c r="P41">
        <v>0.73699999999999999</v>
      </c>
      <c r="Q41">
        <v>0.66600000000000004</v>
      </c>
      <c r="R41" s="86">
        <v>0.45454546809196472</v>
      </c>
      <c r="S41" s="86">
        <v>0.50166426710356238</v>
      </c>
      <c r="T41">
        <v>0.82599999999999996</v>
      </c>
      <c r="U41">
        <v>0.66600000000000004</v>
      </c>
      <c r="W41" s="40" t="s">
        <v>111</v>
      </c>
      <c r="X41" s="40"/>
    </row>
    <row r="42" spans="1:24" ht="23" x14ac:dyDescent="0.35">
      <c r="A42" s="40" t="s">
        <v>122</v>
      </c>
      <c r="B42" s="208">
        <v>0.25</v>
      </c>
      <c r="C42" s="208">
        <v>0.73684209585189819</v>
      </c>
      <c r="D42" s="208">
        <v>0.380952388048172</v>
      </c>
      <c r="E42" s="208">
        <v>0.3333333432674408</v>
      </c>
      <c r="F42" s="86">
        <v>0.44722221791744232</v>
      </c>
      <c r="G42" s="86">
        <v>0.46471985272893851</v>
      </c>
      <c r="H42" s="208">
        <v>0.8</v>
      </c>
      <c r="I42" s="208">
        <v>0.63600000000000001</v>
      </c>
      <c r="J42" s="86">
        <v>0.47826087474822998</v>
      </c>
      <c r="K42" s="86">
        <v>0.49479651027782395</v>
      </c>
      <c r="L42">
        <v>0.87</v>
      </c>
      <c r="M42">
        <v>0.71399999999999997</v>
      </c>
      <c r="N42" s="86">
        <v>0.52631580829620361</v>
      </c>
      <c r="O42" s="86">
        <v>0.49261799206336337</v>
      </c>
      <c r="P42">
        <v>0.73699999999999999</v>
      </c>
      <c r="Q42">
        <v>0.66600000000000004</v>
      </c>
      <c r="R42" s="86">
        <v>0.45454546809196472</v>
      </c>
      <c r="S42" s="86">
        <v>0.50166426710356238</v>
      </c>
      <c r="T42">
        <v>0.82599999999999996</v>
      </c>
      <c r="U42">
        <v>0.66600000000000004</v>
      </c>
      <c r="W42" s="40" t="s">
        <v>117</v>
      </c>
      <c r="X42" s="215"/>
    </row>
    <row r="43" spans="1:24" ht="23.5" thickBot="1" x14ac:dyDescent="0.4">
      <c r="A43" s="40" t="s">
        <v>125</v>
      </c>
      <c r="B43" s="208">
        <v>0.52173912525177002</v>
      </c>
      <c r="C43" s="208">
        <v>0.54545456171035767</v>
      </c>
      <c r="D43" s="208">
        <v>0.56521737575531006</v>
      </c>
      <c r="E43" s="208">
        <v>0.43478259444236755</v>
      </c>
      <c r="F43" s="86">
        <v>0.44722221791744232</v>
      </c>
      <c r="G43" s="86">
        <v>0.46471985272893851</v>
      </c>
      <c r="H43" s="208">
        <v>0.8</v>
      </c>
      <c r="I43" s="208">
        <v>0.63600000000000001</v>
      </c>
      <c r="J43" s="86">
        <v>0.47826087474822998</v>
      </c>
      <c r="K43" s="86">
        <v>0.49479651027782395</v>
      </c>
      <c r="L43">
        <v>0.87</v>
      </c>
      <c r="M43">
        <v>0.71399999999999997</v>
      </c>
      <c r="N43" s="86">
        <v>0.52631580829620361</v>
      </c>
      <c r="O43" s="86">
        <v>0.49261799206336337</v>
      </c>
      <c r="P43">
        <v>0.73699999999999999</v>
      </c>
      <c r="Q43">
        <v>0.66600000000000004</v>
      </c>
      <c r="R43" s="86">
        <v>0.45454546809196472</v>
      </c>
      <c r="S43" s="86">
        <v>0.50166426710356238</v>
      </c>
      <c r="T43">
        <v>0.82599999999999996</v>
      </c>
      <c r="U43">
        <v>0.66600000000000004</v>
      </c>
      <c r="W43" s="41" t="s">
        <v>116</v>
      </c>
      <c r="X43" s="40"/>
    </row>
    <row r="44" spans="1:24" ht="23" x14ac:dyDescent="0.35">
      <c r="A44" s="40" t="s">
        <v>110</v>
      </c>
      <c r="B44" s="208">
        <v>0.40909090638160706</v>
      </c>
      <c r="C44" s="208">
        <v>0.76190477609634399</v>
      </c>
      <c r="D44" s="208">
        <v>0.2380952388048172</v>
      </c>
      <c r="E44" s="208">
        <v>0.28571429848670959</v>
      </c>
      <c r="F44" s="86">
        <v>0.44722221791744232</v>
      </c>
      <c r="G44" s="86">
        <v>0.46471985272893851</v>
      </c>
      <c r="H44" s="208">
        <v>0.8</v>
      </c>
      <c r="I44" s="208">
        <v>0.63600000000000001</v>
      </c>
      <c r="J44" s="86">
        <v>0.47826087474822998</v>
      </c>
      <c r="K44" s="86">
        <v>0.49479651027782395</v>
      </c>
      <c r="L44">
        <v>0.87</v>
      </c>
      <c r="M44">
        <v>0.71399999999999997</v>
      </c>
      <c r="N44" s="86">
        <v>0.52631580829620361</v>
      </c>
      <c r="O44" s="86">
        <v>0.49261799206336337</v>
      </c>
      <c r="P44">
        <v>0.73699999999999999</v>
      </c>
      <c r="Q44">
        <v>0.66600000000000004</v>
      </c>
      <c r="R44" s="86">
        <v>0.45454546809196472</v>
      </c>
      <c r="S44" s="86">
        <v>0.50166426710356238</v>
      </c>
      <c r="T44">
        <v>0.82599999999999996</v>
      </c>
      <c r="U44">
        <v>0.66600000000000004</v>
      </c>
      <c r="W44" s="40" t="s">
        <v>122</v>
      </c>
      <c r="X44" s="40"/>
    </row>
    <row r="45" spans="1:24" ht="23" x14ac:dyDescent="0.35">
      <c r="A45" s="40" t="s">
        <v>114</v>
      </c>
      <c r="B45" s="208">
        <v>0.4761904776096344</v>
      </c>
      <c r="C45" s="208">
        <v>0.55000001192092896</v>
      </c>
      <c r="D45" s="208">
        <v>0.75</v>
      </c>
      <c r="E45" s="208">
        <v>0.25</v>
      </c>
      <c r="F45" s="86">
        <v>0.44722221791744232</v>
      </c>
      <c r="G45" s="86">
        <v>0.46471985272893851</v>
      </c>
      <c r="H45" s="208">
        <v>0.8</v>
      </c>
      <c r="I45" s="208">
        <v>0.63600000000000001</v>
      </c>
      <c r="J45" s="86">
        <v>0.47826087474822998</v>
      </c>
      <c r="K45" s="86">
        <v>0.49479651027782395</v>
      </c>
      <c r="L45">
        <v>0.87</v>
      </c>
      <c r="M45">
        <v>0.71399999999999997</v>
      </c>
      <c r="N45" s="86">
        <v>0.52631580829620361</v>
      </c>
      <c r="O45" s="86">
        <v>0.49261799206336337</v>
      </c>
      <c r="P45">
        <v>0.73699999999999999</v>
      </c>
      <c r="Q45">
        <v>0.66600000000000004</v>
      </c>
      <c r="R45" s="86">
        <v>0.45454546809196472</v>
      </c>
      <c r="S45" s="86">
        <v>0.50166426710356238</v>
      </c>
      <c r="T45">
        <v>0.82599999999999996</v>
      </c>
      <c r="U45">
        <v>0.66600000000000004</v>
      </c>
      <c r="W45" s="40" t="s">
        <v>125</v>
      </c>
      <c r="X45" s="40"/>
    </row>
    <row r="46" spans="1:24" ht="23" x14ac:dyDescent="0.35">
      <c r="A46" s="40" t="s">
        <v>115</v>
      </c>
      <c r="B46" s="208">
        <v>0.31818181276321411</v>
      </c>
      <c r="C46" s="208">
        <v>0.66666668653488159</v>
      </c>
      <c r="D46" s="208">
        <v>0.21739129722118378</v>
      </c>
      <c r="E46" s="208">
        <v>0.21739129722118378</v>
      </c>
      <c r="F46" s="86">
        <v>0.44722221791744232</v>
      </c>
      <c r="G46" s="86">
        <v>0.46471985272893851</v>
      </c>
      <c r="H46" s="208">
        <v>0.8</v>
      </c>
      <c r="I46" s="208">
        <v>0.63600000000000001</v>
      </c>
      <c r="J46" s="86">
        <v>0.47826087474822998</v>
      </c>
      <c r="K46" s="86">
        <v>0.49479651027782395</v>
      </c>
      <c r="L46">
        <v>0.87</v>
      </c>
      <c r="M46">
        <v>0.71399999999999997</v>
      </c>
      <c r="N46" s="86">
        <v>0.52631580829620361</v>
      </c>
      <c r="O46" s="86">
        <v>0.49261799206336337</v>
      </c>
      <c r="P46">
        <v>0.73699999999999999</v>
      </c>
      <c r="Q46">
        <v>0.66600000000000004</v>
      </c>
      <c r="R46" s="86">
        <v>0.45454546809196472</v>
      </c>
      <c r="S46" s="86">
        <v>0.50166426710356238</v>
      </c>
      <c r="T46">
        <v>0.82599999999999996</v>
      </c>
      <c r="U46">
        <v>0.66600000000000004</v>
      </c>
      <c r="W46" s="40" t="s">
        <v>110</v>
      </c>
      <c r="X46" s="40"/>
    </row>
    <row r="47" spans="1:24" ht="23" x14ac:dyDescent="0.35">
      <c r="A47" s="40" t="s">
        <v>104</v>
      </c>
      <c r="B47" s="208">
        <v>0.34999999403953552</v>
      </c>
      <c r="C47" s="208">
        <v>0.57894736528396606</v>
      </c>
      <c r="D47" s="208">
        <v>0.5</v>
      </c>
      <c r="E47" s="208">
        <v>0.44999998807907104</v>
      </c>
      <c r="F47" s="86">
        <v>0.44722221791744232</v>
      </c>
      <c r="G47" s="86">
        <v>0.46471985272893851</v>
      </c>
      <c r="H47" s="208">
        <v>0.8</v>
      </c>
      <c r="I47" s="208">
        <v>0.63600000000000001</v>
      </c>
      <c r="J47" s="86">
        <v>0.47826087474822998</v>
      </c>
      <c r="K47" s="86">
        <v>0.49479651027782395</v>
      </c>
      <c r="L47">
        <v>0.87</v>
      </c>
      <c r="M47">
        <v>0.71399999999999997</v>
      </c>
      <c r="N47" s="86">
        <v>0.52631580829620361</v>
      </c>
      <c r="O47" s="86">
        <v>0.49261799206336337</v>
      </c>
      <c r="P47">
        <v>0.73699999999999999</v>
      </c>
      <c r="Q47">
        <v>0.66600000000000004</v>
      </c>
      <c r="R47" s="86">
        <v>0.45454546809196472</v>
      </c>
      <c r="S47" s="86">
        <v>0.50166426710356238</v>
      </c>
      <c r="T47">
        <v>0.82599999999999996</v>
      </c>
      <c r="U47">
        <v>0.66600000000000004</v>
      </c>
      <c r="W47" s="40" t="s">
        <v>114</v>
      </c>
      <c r="X47" s="40"/>
    </row>
    <row r="48" spans="1:24" ht="23" x14ac:dyDescent="0.35">
      <c r="A48" s="40" t="s">
        <v>103</v>
      </c>
      <c r="B48" s="208">
        <v>0.3333333432674408</v>
      </c>
      <c r="C48" s="208">
        <v>0.28571429848670959</v>
      </c>
      <c r="D48" s="208">
        <v>0.30000001192092896</v>
      </c>
      <c r="E48" s="208">
        <v>0.125</v>
      </c>
      <c r="F48" s="86">
        <v>0.44722221791744232</v>
      </c>
      <c r="G48" s="86">
        <v>0.46471985272893851</v>
      </c>
      <c r="H48" s="208">
        <v>0.8</v>
      </c>
      <c r="I48" s="208">
        <v>0.63600000000000001</v>
      </c>
      <c r="J48" s="86">
        <v>0.47826087474822998</v>
      </c>
      <c r="K48" s="86">
        <v>0.49479651027782395</v>
      </c>
      <c r="L48">
        <v>0.87</v>
      </c>
      <c r="M48">
        <v>0.71399999999999997</v>
      </c>
      <c r="N48" s="86">
        <v>0.52631580829620361</v>
      </c>
      <c r="O48" s="86">
        <v>0.49261799206336337</v>
      </c>
      <c r="P48">
        <v>0.73699999999999999</v>
      </c>
      <c r="Q48">
        <v>0.66600000000000004</v>
      </c>
      <c r="R48" s="86">
        <v>0.45454546809196472</v>
      </c>
      <c r="S48" s="86">
        <v>0.50166426710356238</v>
      </c>
      <c r="T48">
        <v>0.82599999999999996</v>
      </c>
      <c r="U48">
        <v>0.66600000000000004</v>
      </c>
      <c r="W48" s="40" t="s">
        <v>115</v>
      </c>
      <c r="X48" s="40"/>
    </row>
    <row r="49" spans="1:24" ht="23" x14ac:dyDescent="0.35">
      <c r="A49" s="40" t="s">
        <v>123</v>
      </c>
      <c r="B49" s="208">
        <v>0.190476194024086</v>
      </c>
      <c r="C49" s="208">
        <v>0.44999998807907104</v>
      </c>
      <c r="D49" s="208">
        <v>0.69999998807907104</v>
      </c>
      <c r="E49" s="208">
        <v>0.34999999403953552</v>
      </c>
      <c r="F49" s="86">
        <v>0.44722221791744232</v>
      </c>
      <c r="G49" s="86">
        <v>0.46471985272893851</v>
      </c>
      <c r="H49" s="208">
        <v>0.8</v>
      </c>
      <c r="I49" s="208">
        <v>0.63600000000000001</v>
      </c>
      <c r="J49" s="86">
        <v>0.47826087474822998</v>
      </c>
      <c r="K49" s="86">
        <v>0.49479651027782395</v>
      </c>
      <c r="L49">
        <v>0.87</v>
      </c>
      <c r="M49">
        <v>0.71399999999999997</v>
      </c>
      <c r="N49" s="86">
        <v>0.52631580829620361</v>
      </c>
      <c r="O49" s="86">
        <v>0.49261799206336337</v>
      </c>
      <c r="P49">
        <v>0.73699999999999999</v>
      </c>
      <c r="Q49">
        <v>0.66600000000000004</v>
      </c>
      <c r="R49" s="86">
        <v>0.45454546809196472</v>
      </c>
      <c r="S49" s="86">
        <v>0.50166426710356238</v>
      </c>
      <c r="T49">
        <v>0.82599999999999996</v>
      </c>
      <c r="U49">
        <v>0.66600000000000004</v>
      </c>
      <c r="W49" s="40" t="s">
        <v>104</v>
      </c>
      <c r="X49" s="40"/>
    </row>
    <row r="50" spans="1:24" ht="23" x14ac:dyDescent="0.35">
      <c r="A50" s="40" t="s">
        <v>109</v>
      </c>
      <c r="B50" s="208">
        <v>0.6086956262588501</v>
      </c>
      <c r="C50" s="208">
        <v>0.90909093618392944</v>
      </c>
      <c r="D50" s="208">
        <v>0.56521737575531006</v>
      </c>
      <c r="E50" s="208">
        <v>0.69565218687057495</v>
      </c>
      <c r="F50" s="86">
        <v>0.44722221791744232</v>
      </c>
      <c r="G50" s="86">
        <v>0.46471985272893851</v>
      </c>
      <c r="H50" s="208">
        <v>0.8</v>
      </c>
      <c r="I50" s="208">
        <v>0.63600000000000001</v>
      </c>
      <c r="J50" s="86">
        <v>0.47826087474822998</v>
      </c>
      <c r="K50" s="86">
        <v>0.49479651027782395</v>
      </c>
      <c r="L50">
        <v>0.87</v>
      </c>
      <c r="M50">
        <v>0.71399999999999997</v>
      </c>
      <c r="N50" s="86">
        <v>0.52631580829620361</v>
      </c>
      <c r="O50" s="86">
        <v>0.49261799206336337</v>
      </c>
      <c r="P50">
        <v>0.73699999999999999</v>
      </c>
      <c r="Q50">
        <v>0.66600000000000004</v>
      </c>
      <c r="R50" s="86">
        <v>0.45454546809196472</v>
      </c>
      <c r="S50" s="86">
        <v>0.50166426710356238</v>
      </c>
      <c r="T50">
        <v>0.82599999999999996</v>
      </c>
      <c r="U50">
        <v>0.66600000000000004</v>
      </c>
      <c r="W50" s="40" t="s">
        <v>103</v>
      </c>
      <c r="X50" s="40"/>
    </row>
    <row r="51" spans="1:24" ht="23" x14ac:dyDescent="0.35">
      <c r="A51" s="40" t="s">
        <v>177</v>
      </c>
      <c r="B51" s="208">
        <v>0.70588237047195435</v>
      </c>
      <c r="C51" s="208">
        <v>0.28571429848670959</v>
      </c>
      <c r="D51" s="208">
        <v>0.77777779102325439</v>
      </c>
      <c r="E51" s="208">
        <v>0.70588237047195435</v>
      </c>
      <c r="F51" s="86">
        <v>0.44722221791744232</v>
      </c>
      <c r="G51" s="86">
        <v>0.46471985272893851</v>
      </c>
      <c r="H51" s="208">
        <v>0.8</v>
      </c>
      <c r="I51" s="208">
        <v>0.63600000000000001</v>
      </c>
      <c r="J51" s="86">
        <v>0.47826087474822998</v>
      </c>
      <c r="K51" s="86">
        <v>0.49479651027782395</v>
      </c>
      <c r="L51">
        <v>0.87</v>
      </c>
      <c r="M51">
        <v>0.71399999999999997</v>
      </c>
      <c r="N51" s="86">
        <v>0.52631580829620361</v>
      </c>
      <c r="O51" s="86">
        <v>0.49261799206336337</v>
      </c>
      <c r="P51">
        <v>0.73699999999999999</v>
      </c>
      <c r="Q51">
        <v>0.66600000000000004</v>
      </c>
      <c r="R51" s="86">
        <v>0.45454546809196472</v>
      </c>
      <c r="S51" s="86">
        <v>0.50166426710356238</v>
      </c>
      <c r="T51">
        <v>0.82599999999999996</v>
      </c>
      <c r="U51">
        <v>0.66600000000000004</v>
      </c>
      <c r="W51" s="40" t="s">
        <v>123</v>
      </c>
      <c r="X51" s="40"/>
    </row>
    <row r="52" spans="1:24" ht="23" x14ac:dyDescent="0.35">
      <c r="A52" s="40" t="s">
        <v>98</v>
      </c>
      <c r="B52" s="208">
        <v>0.5</v>
      </c>
      <c r="C52" s="208">
        <v>0.66666668653488159</v>
      </c>
      <c r="D52" s="208">
        <v>0.71428573131561279</v>
      </c>
      <c r="E52" s="208">
        <v>0.60000002384185791</v>
      </c>
      <c r="F52" s="86">
        <v>0.44722221791744232</v>
      </c>
      <c r="G52" s="86">
        <v>0.46471985272893851</v>
      </c>
      <c r="H52" s="208">
        <v>0.8</v>
      </c>
      <c r="I52" s="208">
        <v>0.63600000000000001</v>
      </c>
      <c r="J52" s="86">
        <v>0.47826087474822998</v>
      </c>
      <c r="K52" s="86">
        <v>0.49479651027782395</v>
      </c>
      <c r="L52">
        <v>0.87</v>
      </c>
      <c r="M52">
        <v>0.71399999999999997</v>
      </c>
      <c r="N52" s="86">
        <v>0.52631580829620361</v>
      </c>
      <c r="O52" s="86">
        <v>0.49261799206336337</v>
      </c>
      <c r="P52">
        <v>0.73699999999999999</v>
      </c>
      <c r="Q52">
        <v>0.66600000000000004</v>
      </c>
      <c r="R52" s="86">
        <v>0.45454546809196472</v>
      </c>
      <c r="S52" s="86">
        <v>0.50166426710356238</v>
      </c>
      <c r="T52">
        <v>0.82599999999999996</v>
      </c>
      <c r="U52">
        <v>0.66600000000000004</v>
      </c>
      <c r="W52" s="40" t="s">
        <v>109</v>
      </c>
      <c r="X52" s="40"/>
    </row>
    <row r="53" spans="1:24" ht="23" x14ac:dyDescent="0.35">
      <c r="A53" s="40" t="s">
        <v>99</v>
      </c>
      <c r="B53" s="208">
        <v>0.68181818723678589</v>
      </c>
      <c r="C53" s="208">
        <v>0.66666668653488159</v>
      </c>
      <c r="D53" s="208">
        <v>0.80000001192092896</v>
      </c>
      <c r="E53" s="208">
        <v>0.60000002384185791</v>
      </c>
      <c r="F53" s="86">
        <v>0.44722221791744232</v>
      </c>
      <c r="G53" s="86">
        <v>0.46471985272893851</v>
      </c>
      <c r="H53" s="208">
        <v>0.8</v>
      </c>
      <c r="I53" s="208">
        <v>0.63600000000000001</v>
      </c>
      <c r="J53" s="86">
        <v>0.47826087474822998</v>
      </c>
      <c r="K53" s="86">
        <v>0.49479651027782395</v>
      </c>
      <c r="L53">
        <v>0.87</v>
      </c>
      <c r="M53">
        <v>0.71399999999999997</v>
      </c>
      <c r="N53" s="86">
        <v>0.52631580829620361</v>
      </c>
      <c r="O53" s="86">
        <v>0.49261799206336337</v>
      </c>
      <c r="P53">
        <v>0.73699999999999999</v>
      </c>
      <c r="Q53">
        <v>0.66600000000000004</v>
      </c>
      <c r="R53" s="86">
        <v>0.45454546809196472</v>
      </c>
      <c r="S53" s="86">
        <v>0.50166426710356238</v>
      </c>
      <c r="T53">
        <v>0.82599999999999996</v>
      </c>
      <c r="U53">
        <v>0.66600000000000004</v>
      </c>
      <c r="W53" s="40" t="s">
        <v>177</v>
      </c>
      <c r="X53" s="40"/>
    </row>
    <row r="54" spans="1:24" ht="23" x14ac:dyDescent="0.35">
      <c r="A54" s="40" t="s">
        <v>100</v>
      </c>
      <c r="B54" s="208">
        <v>0.375</v>
      </c>
      <c r="C54" s="208">
        <v>0.46666666865348816</v>
      </c>
      <c r="D54" s="208">
        <v>0.92857140302658081</v>
      </c>
      <c r="E54" s="208">
        <v>0.71428573131561279</v>
      </c>
      <c r="F54" s="86">
        <v>0.44722221791744232</v>
      </c>
      <c r="G54" s="86">
        <v>0.46471985272893851</v>
      </c>
      <c r="H54" s="208">
        <v>0.8</v>
      </c>
      <c r="I54" s="208">
        <v>0.63600000000000001</v>
      </c>
      <c r="J54" s="86">
        <v>0.47826087474822998</v>
      </c>
      <c r="K54" s="86">
        <v>0.49479651027782395</v>
      </c>
      <c r="L54">
        <v>0.87</v>
      </c>
      <c r="M54">
        <v>0.71399999999999997</v>
      </c>
      <c r="N54" s="86">
        <v>0.52631580829620361</v>
      </c>
      <c r="O54" s="86">
        <v>0.49261799206336337</v>
      </c>
      <c r="P54">
        <v>0.73699999999999999</v>
      </c>
      <c r="Q54">
        <v>0.66600000000000004</v>
      </c>
      <c r="R54" s="86">
        <v>0.45454546809196472</v>
      </c>
      <c r="S54" s="86">
        <v>0.50166426710356238</v>
      </c>
      <c r="T54">
        <v>0.82599999999999996</v>
      </c>
      <c r="U54">
        <v>0.66600000000000004</v>
      </c>
      <c r="W54" s="40" t="s">
        <v>98</v>
      </c>
      <c r="X54" s="40"/>
    </row>
    <row r="55" spans="1:24" ht="23" x14ac:dyDescent="0.35">
      <c r="A55" s="40" t="s">
        <v>96</v>
      </c>
      <c r="B55" s="208">
        <v>0.57142859697341919</v>
      </c>
      <c r="C55" s="208">
        <v>0.20000000298023224</v>
      </c>
      <c r="D55" s="208">
        <v>0.71428573131561279</v>
      </c>
      <c r="E55" s="208">
        <v>0.66666668653488159</v>
      </c>
      <c r="F55" s="86">
        <v>0.44722221791744232</v>
      </c>
      <c r="G55" s="86">
        <v>0.46471985272893851</v>
      </c>
      <c r="H55" s="208">
        <v>0.8</v>
      </c>
      <c r="I55" s="208">
        <v>0.63600000000000001</v>
      </c>
      <c r="J55" s="86">
        <v>0.47826087474822998</v>
      </c>
      <c r="K55" s="86">
        <v>0.49479651027782395</v>
      </c>
      <c r="L55">
        <v>0.87</v>
      </c>
      <c r="M55">
        <v>0.71399999999999997</v>
      </c>
      <c r="N55" s="86">
        <v>0.52631580829620361</v>
      </c>
      <c r="O55" s="86">
        <v>0.49261799206336337</v>
      </c>
      <c r="P55">
        <v>0.73699999999999999</v>
      </c>
      <c r="Q55">
        <v>0.66600000000000004</v>
      </c>
      <c r="R55" s="86">
        <v>0.45454546809196472</v>
      </c>
      <c r="S55" s="86">
        <v>0.50166426710356238</v>
      </c>
      <c r="T55">
        <v>0.82599999999999996</v>
      </c>
      <c r="U55">
        <v>0.66600000000000004</v>
      </c>
      <c r="W55" s="40" t="s">
        <v>99</v>
      </c>
      <c r="X55" s="40"/>
    </row>
    <row r="56" spans="1:24" ht="23" x14ac:dyDescent="0.35">
      <c r="A56" s="40" t="s">
        <v>97</v>
      </c>
      <c r="B56" s="208">
        <v>0.4166666567325592</v>
      </c>
      <c r="C56" s="208">
        <v>0.4444444477558136</v>
      </c>
      <c r="D56" s="208">
        <v>0.81818181276321411</v>
      </c>
      <c r="E56" s="208">
        <v>0.8888888955116272</v>
      </c>
      <c r="F56" s="86">
        <v>0.44722221791744232</v>
      </c>
      <c r="G56" s="86">
        <v>0.46471985272893851</v>
      </c>
      <c r="H56" s="208">
        <v>0.8</v>
      </c>
      <c r="I56" s="208">
        <v>0.63600000000000001</v>
      </c>
      <c r="J56" s="86">
        <v>0.47826087474822998</v>
      </c>
      <c r="K56" s="86">
        <v>0.49479651027782395</v>
      </c>
      <c r="L56">
        <v>0.87</v>
      </c>
      <c r="M56">
        <v>0.71399999999999997</v>
      </c>
      <c r="N56" s="86">
        <v>0.52631580829620361</v>
      </c>
      <c r="O56" s="86">
        <v>0.49261799206336337</v>
      </c>
      <c r="P56">
        <v>0.73699999999999999</v>
      </c>
      <c r="Q56">
        <v>0.66600000000000004</v>
      </c>
      <c r="R56" s="86">
        <v>0.45454546809196472</v>
      </c>
      <c r="S56" s="86">
        <v>0.50166426710356238</v>
      </c>
      <c r="T56">
        <v>0.82599999999999996</v>
      </c>
      <c r="U56">
        <v>0.66600000000000004</v>
      </c>
      <c r="W56" s="40" t="s">
        <v>100</v>
      </c>
      <c r="X56" s="40"/>
    </row>
    <row r="57" spans="1:24" x14ac:dyDescent="0.35">
      <c r="A57" s="40" t="s">
        <v>160</v>
      </c>
      <c r="B57" s="208">
        <v>0.8095238208770752</v>
      </c>
      <c r="C57" s="208">
        <v>0.34999999403953552</v>
      </c>
      <c r="D57" s="208">
        <v>0.61904764175415039</v>
      </c>
      <c r="E57" s="208">
        <v>0.66666668653488159</v>
      </c>
      <c r="F57" s="86">
        <v>0.44722221791744232</v>
      </c>
      <c r="G57" s="86">
        <v>0.46471985272893851</v>
      </c>
      <c r="H57" s="208">
        <v>0.8</v>
      </c>
      <c r="I57" s="208">
        <v>0.63600000000000001</v>
      </c>
      <c r="J57" s="86">
        <v>0.47826087474822998</v>
      </c>
      <c r="K57" s="86">
        <v>0.49479651027782395</v>
      </c>
      <c r="L57">
        <v>0.87</v>
      </c>
      <c r="M57">
        <v>0.71399999999999997</v>
      </c>
      <c r="N57" s="86">
        <v>0.52631580829620361</v>
      </c>
      <c r="O57" s="86">
        <v>0.49261799206336337</v>
      </c>
      <c r="P57">
        <v>0.73699999999999999</v>
      </c>
      <c r="Q57">
        <v>0.66600000000000004</v>
      </c>
      <c r="R57" s="86">
        <v>0.45454546809196472</v>
      </c>
      <c r="S57" s="86">
        <v>0.50166426710356238</v>
      </c>
      <c r="T57">
        <v>0.82599999999999996</v>
      </c>
      <c r="U57">
        <v>0.66600000000000004</v>
      </c>
      <c r="W57" s="40" t="s">
        <v>96</v>
      </c>
      <c r="X57" s="40"/>
    </row>
    <row r="58" spans="1:24" x14ac:dyDescent="0.35">
      <c r="A58" s="40" t="s">
        <v>178</v>
      </c>
      <c r="B58" s="208">
        <v>0.90909093618392944</v>
      </c>
      <c r="C58" s="208">
        <v>0.52380955219268799</v>
      </c>
      <c r="D58" s="208">
        <v>0.68181818723678589</v>
      </c>
      <c r="E58" s="208">
        <v>0.77272725105285645</v>
      </c>
      <c r="F58" s="86">
        <v>0.44722221791744232</v>
      </c>
      <c r="G58" s="86">
        <v>0.46471985272893851</v>
      </c>
      <c r="H58" s="208">
        <v>0.8</v>
      </c>
      <c r="I58" s="208">
        <v>0.63600000000000001</v>
      </c>
      <c r="J58" s="86">
        <v>0.47826087474822998</v>
      </c>
      <c r="K58" s="86">
        <v>0.49479651027782395</v>
      </c>
      <c r="L58">
        <v>0.87</v>
      </c>
      <c r="M58">
        <v>0.71399999999999997</v>
      </c>
      <c r="N58" s="86">
        <v>0.52631580829620361</v>
      </c>
      <c r="O58" s="86">
        <v>0.49261799206336337</v>
      </c>
      <c r="P58">
        <v>0.73699999999999999</v>
      </c>
      <c r="Q58">
        <v>0.66600000000000004</v>
      </c>
      <c r="R58" s="86">
        <v>0.45454546809196472</v>
      </c>
      <c r="S58" s="86">
        <v>0.50166426710356238</v>
      </c>
      <c r="T58">
        <v>0.82599999999999996</v>
      </c>
      <c r="U58">
        <v>0.66600000000000004</v>
      </c>
      <c r="W58" s="40" t="s">
        <v>97</v>
      </c>
      <c r="X58" s="40"/>
    </row>
    <row r="59" spans="1:24" ht="34.5" x14ac:dyDescent="0.35">
      <c r="A59" s="40" t="s">
        <v>142</v>
      </c>
      <c r="B59" s="208">
        <v>0.28571429848670959</v>
      </c>
      <c r="C59" s="208">
        <v>0.64999997615814209</v>
      </c>
      <c r="D59" s="208">
        <v>0.21052631735801697</v>
      </c>
      <c r="E59" s="208">
        <v>5.2631579339504242E-2</v>
      </c>
      <c r="F59" s="86">
        <v>0.44722221791744232</v>
      </c>
      <c r="G59" s="86">
        <v>0.46471985272893851</v>
      </c>
      <c r="H59" s="208">
        <v>0.8</v>
      </c>
      <c r="I59" s="208">
        <v>0.63600000000000001</v>
      </c>
      <c r="J59" s="86">
        <v>0.47826087474822998</v>
      </c>
      <c r="K59" s="86">
        <v>0.49479651027782395</v>
      </c>
      <c r="L59">
        <v>0.87</v>
      </c>
      <c r="M59">
        <v>0.71399999999999997</v>
      </c>
      <c r="N59" s="86">
        <v>0.52631580829620361</v>
      </c>
      <c r="O59" s="86">
        <v>0.49261799206336337</v>
      </c>
      <c r="P59">
        <v>0.73699999999999999</v>
      </c>
      <c r="Q59">
        <v>0.66600000000000004</v>
      </c>
      <c r="R59" s="86">
        <v>0.45454546809196472</v>
      </c>
      <c r="S59" s="86">
        <v>0.50166426710356238</v>
      </c>
      <c r="T59">
        <v>0.82599999999999996</v>
      </c>
      <c r="U59">
        <v>0.66600000000000004</v>
      </c>
      <c r="W59" s="40" t="s">
        <v>160</v>
      </c>
      <c r="X59" s="40"/>
    </row>
    <row r="60" spans="1:24" ht="23" x14ac:dyDescent="0.35">
      <c r="A60" s="40" t="s">
        <v>168</v>
      </c>
      <c r="B60" s="208">
        <v>0.47368422150611877</v>
      </c>
      <c r="C60" s="208">
        <v>0.5</v>
      </c>
      <c r="D60" s="208">
        <v>0.52631580829620361</v>
      </c>
      <c r="E60" s="208">
        <v>0.35294118523597717</v>
      </c>
      <c r="F60" s="86">
        <v>0.44722221791744232</v>
      </c>
      <c r="G60" s="86">
        <v>0.46471985272893851</v>
      </c>
      <c r="H60" s="208">
        <v>0.8</v>
      </c>
      <c r="I60" s="208">
        <v>0.63600000000000001</v>
      </c>
      <c r="J60" s="86">
        <v>0.47826087474822998</v>
      </c>
      <c r="K60" s="86">
        <v>0.49479651027782395</v>
      </c>
      <c r="L60">
        <v>0.87</v>
      </c>
      <c r="M60">
        <v>0.71399999999999997</v>
      </c>
      <c r="N60" s="86">
        <v>0.52631580829620361</v>
      </c>
      <c r="O60" s="86">
        <v>0.49261799206336337</v>
      </c>
      <c r="P60">
        <v>0.73699999999999999</v>
      </c>
      <c r="Q60">
        <v>0.66600000000000004</v>
      </c>
      <c r="R60" s="86">
        <v>0.45454546809196472</v>
      </c>
      <c r="S60" s="86">
        <v>0.50166426710356238</v>
      </c>
      <c r="T60">
        <v>0.82599999999999996</v>
      </c>
      <c r="U60">
        <v>0.66600000000000004</v>
      </c>
      <c r="W60" s="40" t="s">
        <v>178</v>
      </c>
      <c r="X60" s="40"/>
    </row>
    <row r="61" spans="1:24" x14ac:dyDescent="0.35">
      <c r="A61" s="40" t="s">
        <v>145</v>
      </c>
      <c r="B61" s="208">
        <v>0.95454543828964233</v>
      </c>
      <c r="C61" s="208">
        <v>0.66666668653488159</v>
      </c>
      <c r="D61" s="208">
        <v>0.86956518888473511</v>
      </c>
      <c r="E61" s="208">
        <v>0.47826087474822998</v>
      </c>
      <c r="F61" s="86">
        <v>0.44722221791744232</v>
      </c>
      <c r="G61" s="86">
        <v>0.46471985272893851</v>
      </c>
      <c r="H61" s="208">
        <v>0.8</v>
      </c>
      <c r="I61" s="208">
        <v>0.63600000000000001</v>
      </c>
      <c r="J61" s="86">
        <v>0.47826087474822998</v>
      </c>
      <c r="K61" s="86">
        <v>0.49479651027782395</v>
      </c>
      <c r="L61">
        <v>0.87</v>
      </c>
      <c r="M61">
        <v>0.71399999999999997</v>
      </c>
      <c r="N61" s="86">
        <v>0.52631580829620361</v>
      </c>
      <c r="O61" s="86">
        <v>0.49261799206336337</v>
      </c>
      <c r="P61">
        <v>0.73699999999999999</v>
      </c>
      <c r="Q61">
        <v>0.66600000000000004</v>
      </c>
      <c r="R61" s="86">
        <v>0.45454546809196472</v>
      </c>
      <c r="S61" s="86">
        <v>0.50166426710356238</v>
      </c>
      <c r="T61">
        <v>0.82599999999999996</v>
      </c>
      <c r="U61">
        <v>0.66600000000000004</v>
      </c>
      <c r="W61" s="40" t="s">
        <v>142</v>
      </c>
      <c r="X61" s="40"/>
    </row>
    <row r="62" spans="1:24" ht="23" x14ac:dyDescent="0.35">
      <c r="A62" s="40" t="s">
        <v>154</v>
      </c>
      <c r="B62" s="208">
        <v>0.39130434393882751</v>
      </c>
      <c r="C62" s="208">
        <v>0.27272728085517883</v>
      </c>
      <c r="D62" s="208">
        <v>0.91304349899291992</v>
      </c>
      <c r="E62" s="208">
        <v>0.91304349899291992</v>
      </c>
      <c r="F62" s="86">
        <v>0.44722221791744232</v>
      </c>
      <c r="G62" s="86">
        <v>0.46471985272893851</v>
      </c>
      <c r="H62" s="208">
        <v>0.8</v>
      </c>
      <c r="I62" s="208">
        <v>0.63600000000000001</v>
      </c>
      <c r="J62" s="86">
        <v>0.47826087474822998</v>
      </c>
      <c r="K62" s="86">
        <v>0.49479651027782395</v>
      </c>
      <c r="L62">
        <v>0.87</v>
      </c>
      <c r="M62">
        <v>0.71399999999999997</v>
      </c>
      <c r="N62" s="86">
        <v>0.52631580829620361</v>
      </c>
      <c r="O62" s="86">
        <v>0.49261799206336337</v>
      </c>
      <c r="P62">
        <v>0.73699999999999999</v>
      </c>
      <c r="Q62">
        <v>0.66600000000000004</v>
      </c>
      <c r="R62" s="86">
        <v>0.45454546809196472</v>
      </c>
      <c r="S62" s="86">
        <v>0.50166426710356238</v>
      </c>
      <c r="T62">
        <v>0.82599999999999996</v>
      </c>
      <c r="U62">
        <v>0.66600000000000004</v>
      </c>
      <c r="W62" s="40" t="s">
        <v>168</v>
      </c>
      <c r="X62" s="40"/>
    </row>
    <row r="63" spans="1:24" x14ac:dyDescent="0.35">
      <c r="A63" s="40" t="s">
        <v>131</v>
      </c>
      <c r="B63" s="208">
        <v>0.3333333432674408</v>
      </c>
      <c r="C63" s="208">
        <v>0.625</v>
      </c>
      <c r="D63" s="208">
        <v>0.29411765933036804</v>
      </c>
      <c r="E63" s="208">
        <v>0.20000000298023224</v>
      </c>
      <c r="F63" s="86">
        <v>0.44722221791744232</v>
      </c>
      <c r="G63" s="86">
        <v>0.46471985272893851</v>
      </c>
      <c r="H63" s="208">
        <v>0.8</v>
      </c>
      <c r="I63" s="208">
        <v>0.63600000000000001</v>
      </c>
      <c r="J63" s="86">
        <v>0.47826087474822998</v>
      </c>
      <c r="K63" s="86">
        <v>0.49479651027782395</v>
      </c>
      <c r="L63">
        <v>0.87</v>
      </c>
      <c r="M63">
        <v>0.71399999999999997</v>
      </c>
      <c r="N63" s="86">
        <v>0.52631580829620361</v>
      </c>
      <c r="O63" s="86">
        <v>0.49261799206336337</v>
      </c>
      <c r="P63">
        <v>0.73699999999999999</v>
      </c>
      <c r="Q63">
        <v>0.66600000000000004</v>
      </c>
      <c r="R63" s="86">
        <v>0.45454546809196472</v>
      </c>
      <c r="S63" s="86">
        <v>0.50166426710356238</v>
      </c>
      <c r="T63">
        <v>0.82599999999999996</v>
      </c>
      <c r="U63">
        <v>0.66600000000000004</v>
      </c>
      <c r="W63" s="40" t="s">
        <v>145</v>
      </c>
      <c r="X63" s="40"/>
    </row>
    <row r="64" spans="1:24" ht="23" x14ac:dyDescent="0.35">
      <c r="A64" s="40" t="s">
        <v>162</v>
      </c>
      <c r="B64" s="208">
        <v>0.34782609343528748</v>
      </c>
      <c r="C64" s="208">
        <v>0.27272728085517883</v>
      </c>
      <c r="D64" s="208">
        <v>0.91304349899291992</v>
      </c>
      <c r="E64" s="208">
        <v>0.65217393636703491</v>
      </c>
      <c r="F64" s="86">
        <v>0.44722221791744232</v>
      </c>
      <c r="G64" s="86">
        <v>0.46471985272893851</v>
      </c>
      <c r="H64" s="208">
        <v>0.8</v>
      </c>
      <c r="I64" s="208">
        <v>0.63600000000000001</v>
      </c>
      <c r="J64" s="86">
        <v>0.47826087474822998</v>
      </c>
      <c r="K64" s="86">
        <v>0.49479651027782395</v>
      </c>
      <c r="L64">
        <v>0.87</v>
      </c>
      <c r="M64">
        <v>0.71399999999999997</v>
      </c>
      <c r="N64" s="86">
        <v>0.52631580829620361</v>
      </c>
      <c r="O64" s="86">
        <v>0.49261799206336337</v>
      </c>
      <c r="P64">
        <v>0.73699999999999999</v>
      </c>
      <c r="Q64">
        <v>0.66600000000000004</v>
      </c>
      <c r="R64" s="86">
        <v>0.45454546809196472</v>
      </c>
      <c r="S64" s="86">
        <v>0.50166426710356238</v>
      </c>
      <c r="T64">
        <v>0.82599999999999996</v>
      </c>
      <c r="U64">
        <v>0.66600000000000004</v>
      </c>
      <c r="W64" s="40" t="s">
        <v>154</v>
      </c>
      <c r="X64" s="40"/>
    </row>
    <row r="65" spans="1:24" ht="23" x14ac:dyDescent="0.35">
      <c r="A65" s="40" t="s">
        <v>542</v>
      </c>
      <c r="B65" s="208">
        <v>0.18181818723678589</v>
      </c>
      <c r="C65" s="208">
        <v>0.28571429848670959</v>
      </c>
      <c r="D65" s="208">
        <v>0.190476194024086</v>
      </c>
      <c r="E65" s="208">
        <v>0.28571429848670959</v>
      </c>
      <c r="F65" s="86">
        <v>0.44722221791744232</v>
      </c>
      <c r="G65" s="86">
        <v>0.46471985272893851</v>
      </c>
      <c r="H65" s="208">
        <v>0.8</v>
      </c>
      <c r="I65" s="208">
        <v>0.63600000000000001</v>
      </c>
      <c r="J65" s="86">
        <v>0.47826087474822998</v>
      </c>
      <c r="K65" s="86">
        <v>0.49479651027782395</v>
      </c>
      <c r="L65">
        <v>0.87</v>
      </c>
      <c r="M65">
        <v>0.71399999999999997</v>
      </c>
      <c r="N65" s="86">
        <v>0.52631580829620361</v>
      </c>
      <c r="O65" s="86">
        <v>0.49261799206336337</v>
      </c>
      <c r="P65">
        <v>0.73699999999999999</v>
      </c>
      <c r="Q65">
        <v>0.66600000000000004</v>
      </c>
      <c r="R65" s="86">
        <v>0.45454546809196472</v>
      </c>
      <c r="S65" s="86">
        <v>0.50166426710356238</v>
      </c>
      <c r="T65">
        <v>0.82599999999999996</v>
      </c>
      <c r="U65">
        <v>0.66600000000000004</v>
      </c>
      <c r="W65" s="40" t="s">
        <v>131</v>
      </c>
      <c r="X65" s="40"/>
    </row>
    <row r="66" spans="1:24" ht="23" x14ac:dyDescent="0.35">
      <c r="A66" s="40" t="s">
        <v>543</v>
      </c>
      <c r="B66" s="208">
        <v>0.66666668653488159</v>
      </c>
      <c r="C66" s="208">
        <v>0.40000000596046448</v>
      </c>
      <c r="D66" s="208">
        <v>5.2631579339504242E-2</v>
      </c>
      <c r="E66" s="208">
        <v>0.26315790414810181</v>
      </c>
      <c r="F66" s="86">
        <v>0.44722221791744232</v>
      </c>
      <c r="G66" s="86">
        <v>0.46471985272893851</v>
      </c>
      <c r="H66" s="208">
        <v>0.8</v>
      </c>
      <c r="I66" s="208">
        <v>0.63600000000000001</v>
      </c>
      <c r="J66" s="86">
        <v>0.47826087474822998</v>
      </c>
      <c r="K66" s="86">
        <v>0.49479651027782395</v>
      </c>
      <c r="L66">
        <v>0.87</v>
      </c>
      <c r="M66">
        <v>0.71399999999999997</v>
      </c>
      <c r="N66" s="86">
        <v>0.52631580829620361</v>
      </c>
      <c r="O66" s="86">
        <v>0.49261799206336337</v>
      </c>
      <c r="P66">
        <v>0.73699999999999999</v>
      </c>
      <c r="Q66">
        <v>0.66600000000000004</v>
      </c>
      <c r="R66" s="86">
        <v>0.45454546809196472</v>
      </c>
      <c r="S66" s="86">
        <v>0.50166426710356238</v>
      </c>
      <c r="T66">
        <v>0.82599999999999996</v>
      </c>
      <c r="U66">
        <v>0.66600000000000004</v>
      </c>
      <c r="W66" s="40" t="s">
        <v>162</v>
      </c>
      <c r="X66" s="40"/>
    </row>
    <row r="67" spans="1:24" ht="57.5" x14ac:dyDescent="0.35">
      <c r="A67" s="40" t="s">
        <v>158</v>
      </c>
      <c r="B67" s="208">
        <v>0.72727274894714355</v>
      </c>
      <c r="C67" s="208">
        <v>0.3333333432674408</v>
      </c>
      <c r="D67" s="208">
        <v>0.95454543828964233</v>
      </c>
      <c r="E67" s="208">
        <v>0.77272725105285645</v>
      </c>
      <c r="F67" s="86">
        <v>0.44722221791744232</v>
      </c>
      <c r="G67" s="86">
        <v>0.46471985272893851</v>
      </c>
      <c r="H67" s="208">
        <v>0.8</v>
      </c>
      <c r="I67" s="208">
        <v>0.63600000000000001</v>
      </c>
      <c r="J67" s="86">
        <v>0.47826087474822998</v>
      </c>
      <c r="K67" s="86">
        <v>0.49479651027782395</v>
      </c>
      <c r="L67">
        <v>0.87</v>
      </c>
      <c r="M67">
        <v>0.71399999999999997</v>
      </c>
      <c r="N67" s="86">
        <v>0.52631580829620361</v>
      </c>
      <c r="O67" s="86">
        <v>0.49261799206336337</v>
      </c>
      <c r="P67">
        <v>0.73699999999999999</v>
      </c>
      <c r="Q67">
        <v>0.66600000000000004</v>
      </c>
      <c r="R67" s="86">
        <v>0.45454546809196472</v>
      </c>
      <c r="S67" s="86">
        <v>0.50166426710356238</v>
      </c>
      <c r="T67">
        <v>0.82599999999999996</v>
      </c>
      <c r="U67">
        <v>0.66600000000000004</v>
      </c>
      <c r="W67" s="40" t="s">
        <v>542</v>
      </c>
      <c r="X67" s="40"/>
    </row>
    <row r="68" spans="1:24" ht="57.5" x14ac:dyDescent="0.35">
      <c r="A68" s="40" t="s">
        <v>137</v>
      </c>
      <c r="B68" s="208">
        <v>0.82608693838119507</v>
      </c>
      <c r="C68" s="208">
        <v>0.68181818723678589</v>
      </c>
      <c r="D68" s="208">
        <v>0.47826087474822998</v>
      </c>
      <c r="E68" s="208">
        <v>0.30434781312942505</v>
      </c>
      <c r="F68" s="86">
        <v>0.44722221791744232</v>
      </c>
      <c r="G68" s="86">
        <v>0.46471985272893851</v>
      </c>
      <c r="H68" s="208">
        <v>0.8</v>
      </c>
      <c r="I68" s="208">
        <v>0.63600000000000001</v>
      </c>
      <c r="J68" s="86">
        <v>0.47826087474822998</v>
      </c>
      <c r="K68" s="86">
        <v>0.49479651027782395</v>
      </c>
      <c r="L68">
        <v>0.87</v>
      </c>
      <c r="M68">
        <v>0.71399999999999997</v>
      </c>
      <c r="N68" s="86">
        <v>0.52631580829620361</v>
      </c>
      <c r="O68" s="86">
        <v>0.49261799206336337</v>
      </c>
      <c r="P68">
        <v>0.73699999999999999</v>
      </c>
      <c r="Q68">
        <v>0.66600000000000004</v>
      </c>
      <c r="R68" s="86">
        <v>0.45454546809196472</v>
      </c>
      <c r="S68" s="86">
        <v>0.50166426710356238</v>
      </c>
      <c r="T68">
        <v>0.82599999999999996</v>
      </c>
      <c r="U68">
        <v>0.66600000000000004</v>
      </c>
      <c r="W68" s="40" t="s">
        <v>543</v>
      </c>
      <c r="X68" s="40"/>
    </row>
    <row r="69" spans="1:24" x14ac:dyDescent="0.35">
      <c r="A69" s="40" t="s">
        <v>165</v>
      </c>
      <c r="B69" s="208">
        <v>9.5238097012042999E-2</v>
      </c>
      <c r="C69" s="208">
        <v>0.25</v>
      </c>
      <c r="D69" s="208">
        <v>0.1428571492433548</v>
      </c>
      <c r="E69" s="208">
        <v>0.1428571492433548</v>
      </c>
      <c r="F69" s="86">
        <v>0.44722221791744232</v>
      </c>
      <c r="G69" s="86">
        <v>0.46471985272893851</v>
      </c>
      <c r="H69" s="208">
        <v>0.8</v>
      </c>
      <c r="I69" s="208">
        <v>0.63600000000000001</v>
      </c>
      <c r="J69" s="86">
        <v>0.47826087474822998</v>
      </c>
      <c r="K69" s="86">
        <v>0.49479651027782395</v>
      </c>
      <c r="L69">
        <v>0.87</v>
      </c>
      <c r="M69">
        <v>0.71399999999999997</v>
      </c>
      <c r="N69" s="86">
        <v>0.52631580829620361</v>
      </c>
      <c r="O69" s="86">
        <v>0.49261799206336337</v>
      </c>
      <c r="P69">
        <v>0.73699999999999999</v>
      </c>
      <c r="Q69">
        <v>0.66600000000000004</v>
      </c>
      <c r="R69" s="86">
        <v>0.45454546809196472</v>
      </c>
      <c r="S69" s="86">
        <v>0.50166426710356238</v>
      </c>
      <c r="T69">
        <v>0.82599999999999996</v>
      </c>
      <c r="U69">
        <v>0.66600000000000004</v>
      </c>
      <c r="W69" s="40" t="s">
        <v>158</v>
      </c>
      <c r="X69" s="40"/>
    </row>
    <row r="70" spans="1:24" ht="23" x14ac:dyDescent="0.35">
      <c r="A70" s="40" t="s">
        <v>129</v>
      </c>
      <c r="B70" s="208">
        <v>0.44999998807907104</v>
      </c>
      <c r="C70" s="208">
        <v>0.52631580829620361</v>
      </c>
      <c r="D70" s="208">
        <v>0.34999999403953552</v>
      </c>
      <c r="E70" s="208">
        <v>0.34999999403953552</v>
      </c>
      <c r="F70" s="86">
        <v>0.44722221791744232</v>
      </c>
      <c r="G70" s="86">
        <v>0.46471985272893851</v>
      </c>
      <c r="H70" s="208">
        <v>0.8</v>
      </c>
      <c r="I70" s="208">
        <v>0.63600000000000001</v>
      </c>
      <c r="J70" s="86">
        <v>0.47826087474822998</v>
      </c>
      <c r="K70" s="86">
        <v>0.49479651027782395</v>
      </c>
      <c r="L70">
        <v>0.87</v>
      </c>
      <c r="M70">
        <v>0.71399999999999997</v>
      </c>
      <c r="N70" s="86">
        <v>0.52631580829620361</v>
      </c>
      <c r="O70" s="86">
        <v>0.49261799206336337</v>
      </c>
      <c r="P70">
        <v>0.73699999999999999</v>
      </c>
      <c r="Q70">
        <v>0.66600000000000004</v>
      </c>
      <c r="R70" s="86">
        <v>0.45454546809196472</v>
      </c>
      <c r="S70" s="86">
        <v>0.50166426710356238</v>
      </c>
      <c r="T70">
        <v>0.82599999999999996</v>
      </c>
      <c r="U70">
        <v>0.66600000000000004</v>
      </c>
      <c r="W70" s="216" t="s">
        <v>171</v>
      </c>
      <c r="X70" s="40"/>
    </row>
    <row r="71" spans="1:24" x14ac:dyDescent="0.35">
      <c r="A71" s="40" t="s">
        <v>134</v>
      </c>
      <c r="B71" s="208">
        <v>0.1304347813129425</v>
      </c>
      <c r="C71" s="208">
        <v>0.13636364042758942</v>
      </c>
      <c r="D71" s="208">
        <v>4.3478261679410934E-2</v>
      </c>
      <c r="E71" s="208">
        <v>0.39130434393882751</v>
      </c>
      <c r="F71" s="86">
        <v>0.44722221791744232</v>
      </c>
      <c r="G71" s="86">
        <v>0.46471985272893851</v>
      </c>
      <c r="H71" s="208">
        <v>0.8</v>
      </c>
      <c r="I71" s="208">
        <v>0.63600000000000001</v>
      </c>
      <c r="J71" s="86">
        <v>0.47826087474822998</v>
      </c>
      <c r="K71" s="86">
        <v>0.49479651027782395</v>
      </c>
      <c r="L71">
        <v>0.87</v>
      </c>
      <c r="M71">
        <v>0.71399999999999997</v>
      </c>
      <c r="N71" s="86">
        <v>0.52631580829620361</v>
      </c>
      <c r="O71" s="86">
        <v>0.49261799206336337</v>
      </c>
      <c r="P71">
        <v>0.73699999999999999</v>
      </c>
      <c r="Q71">
        <v>0.66600000000000004</v>
      </c>
      <c r="R71" s="86">
        <v>0.45454546809196472</v>
      </c>
      <c r="S71" s="86">
        <v>0.50166426710356238</v>
      </c>
      <c r="T71">
        <v>0.82599999999999996</v>
      </c>
      <c r="U71">
        <v>0.66600000000000004</v>
      </c>
      <c r="W71" s="40" t="s">
        <v>137</v>
      </c>
      <c r="X71" s="40"/>
    </row>
    <row r="72" spans="1:24" x14ac:dyDescent="0.35">
      <c r="A72" s="40" t="s">
        <v>176</v>
      </c>
      <c r="B72" s="208">
        <v>0.86956518888473511</v>
      </c>
      <c r="C72" s="208">
        <v>0.81818181276321411</v>
      </c>
      <c r="D72" s="208">
        <v>0.86363637447357178</v>
      </c>
      <c r="E72" s="208">
        <v>0.72727274894714355</v>
      </c>
      <c r="F72" s="86">
        <v>0.44722221791744232</v>
      </c>
      <c r="G72" s="86">
        <v>0.46471985272893851</v>
      </c>
      <c r="H72" s="208">
        <v>0.8</v>
      </c>
      <c r="I72" s="208">
        <v>0.63600000000000001</v>
      </c>
      <c r="J72" s="86">
        <v>0.47826087474822998</v>
      </c>
      <c r="K72" s="86">
        <v>0.49479651027782395</v>
      </c>
      <c r="L72">
        <v>0.87</v>
      </c>
      <c r="M72">
        <v>0.71399999999999997</v>
      </c>
      <c r="N72" s="86">
        <v>0.52631580829620361</v>
      </c>
      <c r="O72" s="86">
        <v>0.49261799206336337</v>
      </c>
      <c r="P72">
        <v>0.73699999999999999</v>
      </c>
      <c r="Q72">
        <v>0.66600000000000004</v>
      </c>
      <c r="R72" s="86">
        <v>0.45454546809196472</v>
      </c>
      <c r="S72" s="86">
        <v>0.50166426710356238</v>
      </c>
      <c r="T72">
        <v>0.82599999999999996</v>
      </c>
      <c r="U72">
        <v>0.66600000000000004</v>
      </c>
      <c r="W72" s="40" t="s">
        <v>165</v>
      </c>
      <c r="X72" s="40"/>
    </row>
    <row r="73" spans="1:24" ht="23" x14ac:dyDescent="0.35">
      <c r="A73" s="40" t="s">
        <v>148</v>
      </c>
      <c r="B73" s="208">
        <v>0.43478259444236755</v>
      </c>
      <c r="C73" s="208">
        <v>0.54545456171035767</v>
      </c>
      <c r="D73" s="208">
        <v>0.5</v>
      </c>
      <c r="E73" s="208">
        <v>0.40909090638160706</v>
      </c>
      <c r="F73" s="86">
        <v>0.44722221791744232</v>
      </c>
      <c r="G73" s="86">
        <v>0.46471985272893851</v>
      </c>
      <c r="H73" s="208">
        <v>0.8</v>
      </c>
      <c r="I73" s="208">
        <v>0.63600000000000001</v>
      </c>
      <c r="J73" s="86">
        <v>0.47826087474822998</v>
      </c>
      <c r="K73" s="86">
        <v>0.49479651027782395</v>
      </c>
      <c r="L73">
        <v>0.87</v>
      </c>
      <c r="M73">
        <v>0.71399999999999997</v>
      </c>
      <c r="N73" s="86">
        <v>0.52631580829620361</v>
      </c>
      <c r="O73" s="86">
        <v>0.49261799206336337</v>
      </c>
      <c r="P73">
        <v>0.73699999999999999</v>
      </c>
      <c r="Q73">
        <v>0.66600000000000004</v>
      </c>
      <c r="R73" s="86">
        <v>0.45454546809196472</v>
      </c>
      <c r="S73" s="86">
        <v>0.50166426710356238</v>
      </c>
      <c r="T73">
        <v>0.82599999999999996</v>
      </c>
      <c r="U73">
        <v>0.66600000000000004</v>
      </c>
      <c r="W73" s="40" t="s">
        <v>129</v>
      </c>
      <c r="X73" s="40"/>
    </row>
    <row r="74" spans="1:24" ht="23" x14ac:dyDescent="0.35">
      <c r="A74" s="40" t="s">
        <v>138</v>
      </c>
      <c r="B74" s="208">
        <v>0.17391304671764374</v>
      </c>
      <c r="C74" s="208">
        <v>0.68181818723678589</v>
      </c>
      <c r="D74" s="208">
        <v>8.6956523358821869E-2</v>
      </c>
      <c r="E74" s="208">
        <v>0.17391304671764374</v>
      </c>
      <c r="F74" s="86">
        <v>0.44722221791744232</v>
      </c>
      <c r="G74" s="86">
        <v>0.46471985272893851</v>
      </c>
      <c r="H74" s="208">
        <v>0.8</v>
      </c>
      <c r="I74" s="208">
        <v>0.63600000000000001</v>
      </c>
      <c r="J74" s="86">
        <v>0.47826087474822998</v>
      </c>
      <c r="K74" s="86">
        <v>0.49479651027782395</v>
      </c>
      <c r="L74">
        <v>0.87</v>
      </c>
      <c r="M74">
        <v>0.71399999999999997</v>
      </c>
      <c r="N74" s="86">
        <v>0.52631580829620361</v>
      </c>
      <c r="O74" s="86">
        <v>0.49261799206336337</v>
      </c>
      <c r="P74">
        <v>0.73699999999999999</v>
      </c>
      <c r="Q74">
        <v>0.66600000000000004</v>
      </c>
      <c r="R74" s="86">
        <v>0.45454546809196472</v>
      </c>
      <c r="S74" s="86">
        <v>0.50166426710356238</v>
      </c>
      <c r="T74">
        <v>0.82599999999999996</v>
      </c>
      <c r="U74">
        <v>0.66600000000000004</v>
      </c>
      <c r="W74" s="216" t="s">
        <v>172</v>
      </c>
      <c r="X74" s="40"/>
    </row>
    <row r="75" spans="1:24" ht="23" x14ac:dyDescent="0.35">
      <c r="A75" s="40" t="s">
        <v>140</v>
      </c>
      <c r="B75" s="208">
        <v>0.66666668653488159</v>
      </c>
      <c r="C75" s="208">
        <v>0.34999999403953552</v>
      </c>
      <c r="D75" s="208">
        <v>0.75</v>
      </c>
      <c r="E75" s="208">
        <v>0.30000001192092896</v>
      </c>
      <c r="F75" s="86">
        <v>0.44722221791744232</v>
      </c>
      <c r="G75" s="86">
        <v>0.46471985272893851</v>
      </c>
      <c r="H75" s="208">
        <v>0.8</v>
      </c>
      <c r="I75" s="208">
        <v>0.63600000000000001</v>
      </c>
      <c r="J75" s="86">
        <v>0.47826087474822998</v>
      </c>
      <c r="K75" s="86">
        <v>0.49479651027782395</v>
      </c>
      <c r="L75">
        <v>0.87</v>
      </c>
      <c r="M75">
        <v>0.71399999999999997</v>
      </c>
      <c r="N75" s="86">
        <v>0.52631580829620361</v>
      </c>
      <c r="O75" s="86">
        <v>0.49261799206336337</v>
      </c>
      <c r="P75">
        <v>0.73699999999999999</v>
      </c>
      <c r="Q75">
        <v>0.66600000000000004</v>
      </c>
      <c r="R75" s="86">
        <v>0.45454546809196472</v>
      </c>
      <c r="S75" s="86">
        <v>0.50166426710356238</v>
      </c>
      <c r="T75">
        <v>0.82599999999999996</v>
      </c>
      <c r="U75">
        <v>0.66600000000000004</v>
      </c>
      <c r="W75" s="40" t="s">
        <v>134</v>
      </c>
      <c r="X75" s="40"/>
    </row>
    <row r="76" spans="1:24" x14ac:dyDescent="0.35">
      <c r="A76" s="40" t="s">
        <v>139</v>
      </c>
      <c r="B76" s="208">
        <v>0.57142859697341919</v>
      </c>
      <c r="C76" s="208">
        <v>0.60000002384185791</v>
      </c>
      <c r="D76" s="208">
        <v>0.76190477609634399</v>
      </c>
      <c r="E76" s="208">
        <v>0.52380955219268799</v>
      </c>
      <c r="F76" s="86">
        <v>0.44722221791744232</v>
      </c>
      <c r="G76" s="86">
        <v>0.46471985272893851</v>
      </c>
      <c r="H76" s="208">
        <v>0.8</v>
      </c>
      <c r="I76" s="208">
        <v>0.63600000000000001</v>
      </c>
      <c r="J76" s="86">
        <v>0.47826087474822998</v>
      </c>
      <c r="K76" s="86">
        <v>0.49479651027782395</v>
      </c>
      <c r="L76">
        <v>0.87</v>
      </c>
      <c r="M76">
        <v>0.71399999999999997</v>
      </c>
      <c r="N76" s="86">
        <v>0.52631580829620361</v>
      </c>
      <c r="O76" s="86">
        <v>0.49261799206336337</v>
      </c>
      <c r="P76">
        <v>0.73699999999999999</v>
      </c>
      <c r="Q76">
        <v>0.66600000000000004</v>
      </c>
      <c r="R76" s="86">
        <v>0.45454546809196472</v>
      </c>
      <c r="S76" s="86">
        <v>0.50166426710356238</v>
      </c>
      <c r="T76">
        <v>0.82599999999999996</v>
      </c>
      <c r="U76">
        <v>0.66600000000000004</v>
      </c>
      <c r="W76" s="40" t="s">
        <v>176</v>
      </c>
      <c r="X76" s="40"/>
    </row>
    <row r="77" spans="1:24" x14ac:dyDescent="0.35">
      <c r="A77" s="40" t="s">
        <v>164</v>
      </c>
      <c r="B77" s="208">
        <v>0.43478259444236755</v>
      </c>
      <c r="C77" s="208">
        <v>0.36363637447357178</v>
      </c>
      <c r="D77" s="208">
        <v>0.380952388048172</v>
      </c>
      <c r="E77" s="208">
        <v>0.52380955219268799</v>
      </c>
      <c r="F77" s="86">
        <v>0.44722221791744232</v>
      </c>
      <c r="G77" s="86">
        <v>0.46471985272893851</v>
      </c>
      <c r="H77" s="208">
        <v>0.8</v>
      </c>
      <c r="I77" s="208">
        <v>0.63600000000000001</v>
      </c>
      <c r="J77" s="86">
        <v>0.47826087474822998</v>
      </c>
      <c r="K77" s="86">
        <v>0.49479651027782395</v>
      </c>
      <c r="L77">
        <v>0.87</v>
      </c>
      <c r="M77">
        <v>0.71399999999999997</v>
      </c>
      <c r="N77" s="86">
        <v>0.52631580829620361</v>
      </c>
      <c r="O77" s="86">
        <v>0.49261799206336337</v>
      </c>
      <c r="P77">
        <v>0.73699999999999999</v>
      </c>
      <c r="Q77">
        <v>0.66600000000000004</v>
      </c>
      <c r="R77" s="86">
        <v>0.45454546809196472</v>
      </c>
      <c r="S77" s="86">
        <v>0.50166426710356238</v>
      </c>
      <c r="T77">
        <v>0.82599999999999996</v>
      </c>
      <c r="U77">
        <v>0.66600000000000004</v>
      </c>
      <c r="W77" s="40" t="s">
        <v>148</v>
      </c>
      <c r="X77" s="40"/>
    </row>
    <row r="78" spans="1:24" x14ac:dyDescent="0.35">
      <c r="A78" s="40" t="s">
        <v>180</v>
      </c>
      <c r="B78" s="208">
        <v>0</v>
      </c>
      <c r="C78" s="208" t="s">
        <v>446</v>
      </c>
      <c r="D78" s="208">
        <v>0</v>
      </c>
      <c r="E78" s="208" t="s">
        <v>446</v>
      </c>
      <c r="F78" s="86">
        <v>0.44722221791744232</v>
      </c>
      <c r="G78" s="86">
        <v>0.46471985272893851</v>
      </c>
      <c r="H78" s="208">
        <v>0.8</v>
      </c>
      <c r="I78" s="208">
        <v>0.63600000000000001</v>
      </c>
      <c r="J78" s="86">
        <v>0.47826087474822998</v>
      </c>
      <c r="K78" s="86">
        <v>0.49479651027782395</v>
      </c>
      <c r="L78">
        <v>0.87</v>
      </c>
      <c r="M78">
        <v>0.71399999999999997</v>
      </c>
      <c r="N78" s="86">
        <v>0.52631580829620361</v>
      </c>
      <c r="O78" s="86">
        <v>0.49261799206336337</v>
      </c>
      <c r="P78">
        <v>0.73699999999999999</v>
      </c>
      <c r="Q78">
        <v>0.66600000000000004</v>
      </c>
      <c r="R78" s="86">
        <v>0.45454546809196472</v>
      </c>
      <c r="S78" s="86">
        <v>0.50166426710356238</v>
      </c>
      <c r="T78">
        <v>0.82599999999999996</v>
      </c>
      <c r="U78">
        <v>0.66600000000000004</v>
      </c>
      <c r="W78" s="40" t="s">
        <v>138</v>
      </c>
      <c r="X78" s="40"/>
    </row>
    <row r="79" spans="1:24" ht="23" x14ac:dyDescent="0.35">
      <c r="A79" s="40" t="s">
        <v>161</v>
      </c>
      <c r="B79" s="208">
        <v>0.6111111044883728</v>
      </c>
      <c r="C79" s="208">
        <v>0.75</v>
      </c>
      <c r="D79" s="208">
        <v>0</v>
      </c>
      <c r="E79" s="208">
        <v>0.3125</v>
      </c>
      <c r="F79" s="86">
        <v>0.44722221791744232</v>
      </c>
      <c r="G79" s="86">
        <v>0.46471985272893851</v>
      </c>
      <c r="H79" s="208">
        <v>0.8</v>
      </c>
      <c r="I79" s="208">
        <v>0.63600000000000001</v>
      </c>
      <c r="J79" s="86">
        <v>0.47826087474822998</v>
      </c>
      <c r="K79" s="86">
        <v>0.49479651027782395</v>
      </c>
      <c r="L79">
        <v>0.87</v>
      </c>
      <c r="M79">
        <v>0.71399999999999997</v>
      </c>
      <c r="N79" s="86">
        <v>0.52631580829620361</v>
      </c>
      <c r="O79" s="86">
        <v>0.49261799206336337</v>
      </c>
      <c r="P79">
        <v>0.73699999999999999</v>
      </c>
      <c r="Q79">
        <v>0.66600000000000004</v>
      </c>
      <c r="R79" s="86">
        <v>0.45454546809196472</v>
      </c>
      <c r="S79" s="86">
        <v>0.50166426710356238</v>
      </c>
      <c r="T79">
        <v>0.82599999999999996</v>
      </c>
      <c r="U79">
        <v>0.66600000000000004</v>
      </c>
      <c r="W79" s="40" t="s">
        <v>140</v>
      </c>
      <c r="X79" s="40"/>
    </row>
    <row r="80" spans="1:24" ht="23" x14ac:dyDescent="0.35">
      <c r="A80" s="40" t="s">
        <v>146</v>
      </c>
      <c r="B80" s="208">
        <v>0.63636362552642822</v>
      </c>
      <c r="C80" s="208">
        <v>0.57142859697341919</v>
      </c>
      <c r="D80" s="208">
        <v>0.68181818723678589</v>
      </c>
      <c r="E80" s="208">
        <v>0.77272725105285645</v>
      </c>
      <c r="F80" s="86">
        <v>0.44722221791744232</v>
      </c>
      <c r="G80" s="86">
        <v>0.46471985272893851</v>
      </c>
      <c r="H80" s="208">
        <v>0.8</v>
      </c>
      <c r="I80" s="208">
        <v>0.63600000000000001</v>
      </c>
      <c r="J80" s="86">
        <v>0.47826087474822998</v>
      </c>
      <c r="K80" s="86">
        <v>0.49479651027782395</v>
      </c>
      <c r="L80">
        <v>0.87</v>
      </c>
      <c r="M80">
        <v>0.71399999999999997</v>
      </c>
      <c r="N80" s="86">
        <v>0.52631580829620361</v>
      </c>
      <c r="O80" s="86">
        <v>0.49261799206336337</v>
      </c>
      <c r="P80">
        <v>0.73699999999999999</v>
      </c>
      <c r="Q80">
        <v>0.66600000000000004</v>
      </c>
      <c r="R80" s="86">
        <v>0.45454546809196472</v>
      </c>
      <c r="S80" s="86">
        <v>0.50166426710356238</v>
      </c>
      <c r="T80">
        <v>0.82599999999999996</v>
      </c>
      <c r="U80">
        <v>0.66600000000000004</v>
      </c>
      <c r="W80" s="40" t="s">
        <v>139</v>
      </c>
      <c r="X80" s="40"/>
    </row>
    <row r="81" spans="1:24" x14ac:dyDescent="0.35">
      <c r="A81" s="40" t="s">
        <v>141</v>
      </c>
      <c r="B81" s="208">
        <v>0.26086956262588501</v>
      </c>
      <c r="C81" s="208">
        <v>0.40909090638160706</v>
      </c>
      <c r="D81" s="208">
        <v>0.1304347813129425</v>
      </c>
      <c r="E81" s="208">
        <v>0.30434781312942505</v>
      </c>
      <c r="F81" s="86">
        <v>0.44722221791744232</v>
      </c>
      <c r="G81" s="86">
        <v>0.46471985272893851</v>
      </c>
      <c r="H81" s="208">
        <v>0.8</v>
      </c>
      <c r="I81" s="208">
        <v>0.63600000000000001</v>
      </c>
      <c r="J81" s="86">
        <v>0.47826087474822998</v>
      </c>
      <c r="K81" s="86">
        <v>0.49479651027782395</v>
      </c>
      <c r="L81">
        <v>0.87</v>
      </c>
      <c r="M81">
        <v>0.71399999999999997</v>
      </c>
      <c r="N81" s="86">
        <v>0.52631580829620361</v>
      </c>
      <c r="O81" s="86">
        <v>0.49261799206336337</v>
      </c>
      <c r="P81">
        <v>0.73699999999999999</v>
      </c>
      <c r="Q81">
        <v>0.66600000000000004</v>
      </c>
      <c r="R81" s="86">
        <v>0.45454546809196472</v>
      </c>
      <c r="S81" s="86">
        <v>0.50166426710356238</v>
      </c>
      <c r="T81">
        <v>0.82599999999999996</v>
      </c>
      <c r="U81">
        <v>0.66600000000000004</v>
      </c>
      <c r="W81" s="40" t="s">
        <v>164</v>
      </c>
      <c r="X81" s="40"/>
    </row>
    <row r="82" spans="1:24" ht="23" x14ac:dyDescent="0.35">
      <c r="A82" s="40" t="s">
        <v>130</v>
      </c>
      <c r="B82" s="208">
        <v>0.4285714328289032</v>
      </c>
      <c r="C82" s="208">
        <v>0.55000001192092896</v>
      </c>
      <c r="D82" s="208">
        <v>0.40909090638160706</v>
      </c>
      <c r="E82" s="208">
        <v>0.31818181276321411</v>
      </c>
      <c r="F82" s="86">
        <v>0.44722221791744232</v>
      </c>
      <c r="G82" s="86">
        <v>0.46471985272893851</v>
      </c>
      <c r="H82" s="208">
        <v>0.8</v>
      </c>
      <c r="I82" s="208">
        <v>0.63600000000000001</v>
      </c>
      <c r="J82" s="86">
        <v>0.47826087474822998</v>
      </c>
      <c r="K82" s="86">
        <v>0.49479651027782395</v>
      </c>
      <c r="L82">
        <v>0.87</v>
      </c>
      <c r="M82">
        <v>0.71399999999999997</v>
      </c>
      <c r="N82" s="86">
        <v>0.52631580829620361</v>
      </c>
      <c r="O82" s="86">
        <v>0.49261799206336337</v>
      </c>
      <c r="P82">
        <v>0.73699999999999999</v>
      </c>
      <c r="Q82">
        <v>0.66600000000000004</v>
      </c>
      <c r="R82" s="86">
        <v>0.45454546809196472</v>
      </c>
      <c r="S82" s="86">
        <v>0.50166426710356238</v>
      </c>
      <c r="T82">
        <v>0.82599999999999996</v>
      </c>
      <c r="U82">
        <v>0.66600000000000004</v>
      </c>
      <c r="W82" s="40" t="s">
        <v>180</v>
      </c>
      <c r="X82" s="40"/>
    </row>
    <row r="83" spans="1:24" ht="23" x14ac:dyDescent="0.35">
      <c r="A83" s="40" t="s">
        <v>128</v>
      </c>
      <c r="B83" s="208">
        <v>0.4444444477558136</v>
      </c>
      <c r="C83" s="208">
        <v>0.52941179275512695</v>
      </c>
      <c r="D83" s="208">
        <v>0.20000000298023224</v>
      </c>
      <c r="E83" s="208">
        <v>0.20000000298023224</v>
      </c>
      <c r="F83" s="86">
        <v>0.44722221791744232</v>
      </c>
      <c r="G83" s="86">
        <v>0.46471985272893851</v>
      </c>
      <c r="H83" s="208">
        <v>0.8</v>
      </c>
      <c r="I83" s="208">
        <v>0.63600000000000001</v>
      </c>
      <c r="J83" s="86">
        <v>0.47826087474822998</v>
      </c>
      <c r="K83" s="86">
        <v>0.49479651027782395</v>
      </c>
      <c r="L83">
        <v>0.87</v>
      </c>
      <c r="M83">
        <v>0.71399999999999997</v>
      </c>
      <c r="N83" s="86">
        <v>0.52631580829620361</v>
      </c>
      <c r="O83" s="86">
        <v>0.49261799206336337</v>
      </c>
      <c r="P83">
        <v>0.73699999999999999</v>
      </c>
      <c r="Q83">
        <v>0.66600000000000004</v>
      </c>
      <c r="R83" s="86">
        <v>0.45454546809196472</v>
      </c>
      <c r="S83" s="86">
        <v>0.50166426710356238</v>
      </c>
      <c r="T83">
        <v>0.82599999999999996</v>
      </c>
      <c r="U83">
        <v>0.66600000000000004</v>
      </c>
      <c r="W83" s="40" t="s">
        <v>161</v>
      </c>
      <c r="X83" s="40"/>
    </row>
    <row r="84" spans="1:24" ht="23" x14ac:dyDescent="0.35">
      <c r="A84" s="40" t="s">
        <v>136</v>
      </c>
      <c r="B84" s="208">
        <v>4.3478261679410934E-2</v>
      </c>
      <c r="C84" s="208">
        <v>0.31818181276321411</v>
      </c>
      <c r="D84" s="208">
        <v>0.47826087474822998</v>
      </c>
      <c r="E84" s="208">
        <v>0.69565218687057495</v>
      </c>
      <c r="F84" s="86">
        <v>0.44722221791744232</v>
      </c>
      <c r="G84" s="86">
        <v>0.46471985272893851</v>
      </c>
      <c r="H84" s="208">
        <v>0.8</v>
      </c>
      <c r="I84" s="208">
        <v>0.63600000000000001</v>
      </c>
      <c r="J84" s="86">
        <v>0.47826087474822998</v>
      </c>
      <c r="K84" s="86">
        <v>0.49479651027782395</v>
      </c>
      <c r="L84">
        <v>0.87</v>
      </c>
      <c r="M84">
        <v>0.71399999999999997</v>
      </c>
      <c r="N84" s="86">
        <v>0.52631580829620361</v>
      </c>
      <c r="O84" s="86">
        <v>0.49261799206336337</v>
      </c>
      <c r="P84">
        <v>0.73699999999999999</v>
      </c>
      <c r="Q84">
        <v>0.66600000000000004</v>
      </c>
      <c r="R84" s="86">
        <v>0.45454546809196472</v>
      </c>
      <c r="S84" s="86">
        <v>0.50166426710356238</v>
      </c>
      <c r="T84">
        <v>0.82599999999999996</v>
      </c>
      <c r="U84">
        <v>0.66600000000000004</v>
      </c>
      <c r="W84" s="40" t="s">
        <v>146</v>
      </c>
      <c r="X84" s="40"/>
    </row>
    <row r="85" spans="1:24" ht="23" x14ac:dyDescent="0.35">
      <c r="A85" s="217" t="s">
        <v>135</v>
      </c>
      <c r="B85" s="208">
        <v>0.43478259444236755</v>
      </c>
      <c r="C85" s="208">
        <v>0.54545456171035767</v>
      </c>
      <c r="D85" s="208">
        <v>0.34782609343528748</v>
      </c>
      <c r="E85" s="208">
        <v>0.39130434393882751</v>
      </c>
      <c r="F85" s="86">
        <v>0.44722221791744232</v>
      </c>
      <c r="G85" s="86">
        <v>0.46471985272893851</v>
      </c>
      <c r="H85" s="208">
        <v>0.8</v>
      </c>
      <c r="I85" s="208">
        <v>0.63600000000000001</v>
      </c>
      <c r="J85" s="86">
        <v>0.47826087474822998</v>
      </c>
      <c r="K85" s="86">
        <v>0.49479651027782395</v>
      </c>
      <c r="L85">
        <v>0.87</v>
      </c>
      <c r="M85">
        <v>0.71399999999999997</v>
      </c>
      <c r="N85" s="86">
        <v>0.52631580829620361</v>
      </c>
      <c r="O85" s="86">
        <v>0.49261799206336337</v>
      </c>
      <c r="P85">
        <v>0.73699999999999999</v>
      </c>
      <c r="Q85">
        <v>0.66600000000000004</v>
      </c>
      <c r="R85" s="86">
        <v>0.45454546809196472</v>
      </c>
      <c r="S85" s="86">
        <v>0.50166426710356238</v>
      </c>
      <c r="T85">
        <v>0.82599999999999996</v>
      </c>
      <c r="U85">
        <v>0.66600000000000004</v>
      </c>
      <c r="W85" s="40" t="s">
        <v>141</v>
      </c>
      <c r="X85" s="40"/>
    </row>
    <row r="86" spans="1:24" x14ac:dyDescent="0.35">
      <c r="A86" s="218" t="s">
        <v>163</v>
      </c>
      <c r="B86" s="208">
        <v>0.21739129722118378</v>
      </c>
      <c r="C86" s="208">
        <v>0.13636364042758942</v>
      </c>
      <c r="D86" s="208">
        <v>0.26086956262588501</v>
      </c>
      <c r="E86" s="208">
        <v>0.30434781312942505</v>
      </c>
      <c r="F86" s="86">
        <v>0.44722221791744232</v>
      </c>
      <c r="G86" s="86">
        <v>0.46471985272893851</v>
      </c>
      <c r="H86" s="208">
        <v>0.8</v>
      </c>
      <c r="I86" s="208">
        <v>0.63600000000000001</v>
      </c>
      <c r="J86" s="86">
        <v>0.47826087474822998</v>
      </c>
      <c r="K86" s="86">
        <v>0.49479651027782395</v>
      </c>
      <c r="L86">
        <v>0.87</v>
      </c>
      <c r="M86">
        <v>0.71399999999999997</v>
      </c>
      <c r="N86" s="86">
        <v>0.52631580829620361</v>
      </c>
      <c r="O86" s="86">
        <v>0.49261799206336337</v>
      </c>
      <c r="P86">
        <v>0.73699999999999999</v>
      </c>
      <c r="Q86">
        <v>0.66600000000000004</v>
      </c>
      <c r="R86" s="86">
        <v>0.45454546809196472</v>
      </c>
      <c r="S86" s="86">
        <v>0.50166426710356238</v>
      </c>
      <c r="T86">
        <v>0.82599999999999996</v>
      </c>
      <c r="U86">
        <v>0.66600000000000004</v>
      </c>
      <c r="W86" s="40" t="s">
        <v>130</v>
      </c>
      <c r="X86" s="40"/>
    </row>
    <row r="87" spans="1:24" ht="34.5" x14ac:dyDescent="0.35">
      <c r="A87" s="218" t="s">
        <v>170</v>
      </c>
      <c r="B87" s="208">
        <v>0.6086956262588501</v>
      </c>
      <c r="C87" s="208">
        <v>0.63636362552642822</v>
      </c>
      <c r="D87" s="208">
        <v>8.6956523358821869E-2</v>
      </c>
      <c r="E87" s="208">
        <v>0.39130434393882751</v>
      </c>
      <c r="F87" s="86">
        <v>0.44722221791744232</v>
      </c>
      <c r="G87" s="86">
        <v>0.46471985272893851</v>
      </c>
      <c r="H87" s="208">
        <v>0.8</v>
      </c>
      <c r="I87" s="208">
        <v>0.63600000000000001</v>
      </c>
      <c r="J87" s="86">
        <v>0.47826087474822998</v>
      </c>
      <c r="K87" s="86">
        <v>0.49479651027782395</v>
      </c>
      <c r="L87">
        <v>0.87</v>
      </c>
      <c r="M87">
        <v>0.71399999999999997</v>
      </c>
      <c r="N87" s="86">
        <v>0.52631580829620361</v>
      </c>
      <c r="O87" s="86">
        <v>0.49261799206336337</v>
      </c>
      <c r="P87">
        <v>0.73699999999999999</v>
      </c>
      <c r="Q87">
        <v>0.66600000000000004</v>
      </c>
      <c r="R87" s="86">
        <v>0.45454546809196472</v>
      </c>
      <c r="S87" s="86">
        <v>0.50166426710356238</v>
      </c>
      <c r="T87">
        <v>0.82599999999999996</v>
      </c>
      <c r="U87">
        <v>0.66600000000000004</v>
      </c>
      <c r="W87" s="40" t="s">
        <v>128</v>
      </c>
      <c r="X87" s="40"/>
    </row>
    <row r="88" spans="1:24" ht="23" x14ac:dyDescent="0.35">
      <c r="A88" s="218" t="s">
        <v>171</v>
      </c>
      <c r="B88" s="208">
        <v>0.52380955219268799</v>
      </c>
      <c r="C88" s="208">
        <v>0.69999998807907104</v>
      </c>
      <c r="D88" s="208">
        <v>0.30434781312942505</v>
      </c>
      <c r="E88" s="208">
        <v>0.56521737575531006</v>
      </c>
      <c r="F88" s="86">
        <v>0.44722221791744232</v>
      </c>
      <c r="G88" s="86">
        <v>0.46471985272893851</v>
      </c>
      <c r="H88" s="208">
        <v>0.8</v>
      </c>
      <c r="I88" s="208">
        <v>0.63600000000000001</v>
      </c>
      <c r="J88" s="86">
        <v>0.47826087474822998</v>
      </c>
      <c r="K88" s="86">
        <v>0.49479651027782395</v>
      </c>
      <c r="L88">
        <v>0.87</v>
      </c>
      <c r="M88">
        <v>0.71399999999999997</v>
      </c>
      <c r="N88" s="86">
        <v>0.52631580829620361</v>
      </c>
      <c r="O88" s="86">
        <v>0.49261799206336337</v>
      </c>
      <c r="P88">
        <v>0.73699999999999999</v>
      </c>
      <c r="Q88">
        <v>0.66600000000000004</v>
      </c>
      <c r="R88" s="86">
        <v>0.45454546809196472</v>
      </c>
      <c r="S88" s="86">
        <v>0.50166426710356238</v>
      </c>
      <c r="T88">
        <v>0.82599999999999996</v>
      </c>
      <c r="U88">
        <v>0.66600000000000004</v>
      </c>
      <c r="W88" s="40" t="s">
        <v>136</v>
      </c>
      <c r="X88" s="40"/>
    </row>
    <row r="89" spans="1:24" ht="23" x14ac:dyDescent="0.35">
      <c r="A89" s="218" t="s">
        <v>172</v>
      </c>
      <c r="B89" s="208">
        <v>0.63636362552642822</v>
      </c>
      <c r="C89" s="208">
        <v>0.28571429848670959</v>
      </c>
      <c r="D89" s="208">
        <v>0.31818181276321411</v>
      </c>
      <c r="E89" s="208">
        <v>0.5</v>
      </c>
      <c r="F89" s="86">
        <v>0.44722221791744232</v>
      </c>
      <c r="G89" s="86">
        <v>0.46471985272893851</v>
      </c>
      <c r="H89" s="208">
        <v>0.8</v>
      </c>
      <c r="I89" s="208">
        <v>0.63600000000000001</v>
      </c>
      <c r="J89" s="86">
        <v>0.47826087474822998</v>
      </c>
      <c r="K89" s="86">
        <v>0.49479651027782395</v>
      </c>
      <c r="L89">
        <v>0.87</v>
      </c>
      <c r="M89">
        <v>0.71399999999999997</v>
      </c>
      <c r="N89" s="86">
        <v>0.52631580829620361</v>
      </c>
      <c r="O89" s="86">
        <v>0.49261799206336337</v>
      </c>
      <c r="P89">
        <v>0.73699999999999999</v>
      </c>
      <c r="Q89">
        <v>0.66600000000000004</v>
      </c>
      <c r="R89" s="86">
        <v>0.45454546809196472</v>
      </c>
      <c r="S89" s="86">
        <v>0.50166426710356238</v>
      </c>
      <c r="T89">
        <v>0.82599999999999996</v>
      </c>
      <c r="U89">
        <v>0.66600000000000004</v>
      </c>
      <c r="W89" s="215" t="s">
        <v>135</v>
      </c>
      <c r="X89" s="215"/>
    </row>
  </sheetData>
  <sortState ref="A2:U85">
    <sortCondition ref="A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5"/>
  <sheetViews>
    <sheetView topLeftCell="A6" workbookViewId="0">
      <selection activeCell="G21" sqref="G21"/>
    </sheetView>
  </sheetViews>
  <sheetFormatPr defaultRowHeight="14.5" x14ac:dyDescent="0.35"/>
  <cols>
    <col min="1" max="1" width="10.54296875" bestFit="1" customWidth="1"/>
    <col min="3" max="3" width="98" bestFit="1" customWidth="1"/>
    <col min="4" max="4" width="17.1796875" bestFit="1" customWidth="1"/>
    <col min="5" max="5" width="22.26953125" bestFit="1" customWidth="1"/>
    <col min="7" max="7" width="31.54296875" customWidth="1"/>
    <col min="9" max="9" width="11" customWidth="1"/>
    <col min="11" max="11" width="14.453125" customWidth="1"/>
  </cols>
  <sheetData>
    <row r="2" spans="1:10" x14ac:dyDescent="0.35">
      <c r="D2" s="63" t="s">
        <v>443</v>
      </c>
      <c r="E2" s="63" t="s">
        <v>501</v>
      </c>
      <c r="F2" s="63" t="s">
        <v>500</v>
      </c>
      <c r="G2" s="63" t="s">
        <v>502</v>
      </c>
      <c r="H2" s="63" t="s">
        <v>446</v>
      </c>
      <c r="I2" s="63" t="s">
        <v>446</v>
      </c>
    </row>
    <row r="3" spans="1:10" x14ac:dyDescent="0.35">
      <c r="D3" s="63" t="s">
        <v>438</v>
      </c>
      <c r="E3" s="63" t="s">
        <v>511</v>
      </c>
      <c r="F3" s="63" t="s">
        <v>500</v>
      </c>
      <c r="G3" s="63" t="s">
        <v>450</v>
      </c>
      <c r="H3" s="63" t="s">
        <v>512</v>
      </c>
      <c r="I3" s="63" t="s">
        <v>513</v>
      </c>
    </row>
    <row r="4" spans="1:10" x14ac:dyDescent="0.35">
      <c r="D4" s="63" t="s">
        <v>341</v>
      </c>
      <c r="E4" s="63" t="s">
        <v>511</v>
      </c>
      <c r="F4" s="63" t="s">
        <v>500</v>
      </c>
      <c r="G4" s="63" t="s">
        <v>450</v>
      </c>
      <c r="H4" s="63" t="s">
        <v>446</v>
      </c>
      <c r="I4" s="63" t="s">
        <v>446</v>
      </c>
    </row>
    <row r="5" spans="1:10" x14ac:dyDescent="0.35">
      <c r="D5" s="63" t="s">
        <v>443</v>
      </c>
      <c r="E5" s="63" t="s">
        <v>501</v>
      </c>
      <c r="F5" s="63" t="s">
        <v>500</v>
      </c>
      <c r="G5" s="63" t="s">
        <v>502</v>
      </c>
      <c r="H5" s="63" t="s">
        <v>446</v>
      </c>
      <c r="I5" s="63" t="s">
        <v>446</v>
      </c>
    </row>
    <row r="8" spans="1:10" x14ac:dyDescent="0.35">
      <c r="A8" s="57" t="s">
        <v>445</v>
      </c>
      <c r="C8" s="59" t="s">
        <v>341</v>
      </c>
      <c r="D8" s="59" t="s">
        <v>438</v>
      </c>
      <c r="E8" s="59" t="s">
        <v>443</v>
      </c>
      <c r="F8" s="58"/>
      <c r="G8" t="s">
        <v>443</v>
      </c>
      <c r="J8" t="s">
        <v>448</v>
      </c>
    </row>
    <row r="9" spans="1:10" x14ac:dyDescent="0.35">
      <c r="A9" s="42" t="s">
        <v>341</v>
      </c>
      <c r="C9" s="60" t="s">
        <v>345</v>
      </c>
      <c r="D9" s="60" t="s">
        <v>90</v>
      </c>
      <c r="E9" s="60" t="s">
        <v>6</v>
      </c>
      <c r="F9" s="58"/>
      <c r="G9" t="s">
        <v>10</v>
      </c>
      <c r="J9" t="s">
        <v>449</v>
      </c>
    </row>
    <row r="10" spans="1:10" x14ac:dyDescent="0.35">
      <c r="A10" s="42" t="s">
        <v>438</v>
      </c>
      <c r="C10" s="60" t="s">
        <v>347</v>
      </c>
      <c r="D10" s="60" t="s">
        <v>93</v>
      </c>
      <c r="E10" s="60" t="s">
        <v>10</v>
      </c>
      <c r="F10" s="58"/>
    </row>
    <row r="11" spans="1:10" x14ac:dyDescent="0.35">
      <c r="A11" s="42" t="s">
        <v>443</v>
      </c>
      <c r="C11" s="60" t="s">
        <v>349</v>
      </c>
      <c r="D11" s="60" t="s">
        <v>94</v>
      </c>
      <c r="E11" s="60" t="s">
        <v>13</v>
      </c>
      <c r="F11" s="58"/>
    </row>
    <row r="12" spans="1:10" x14ac:dyDescent="0.35">
      <c r="C12" s="60" t="s">
        <v>351</v>
      </c>
      <c r="D12" s="60" t="s">
        <v>96</v>
      </c>
      <c r="E12" s="60" t="s">
        <v>18</v>
      </c>
      <c r="F12" s="58"/>
    </row>
    <row r="13" spans="1:10" x14ac:dyDescent="0.35">
      <c r="C13" s="60" t="s">
        <v>353</v>
      </c>
      <c r="D13" s="60" t="s">
        <v>97</v>
      </c>
      <c r="E13" s="60" t="s">
        <v>21</v>
      </c>
      <c r="F13" s="58"/>
    </row>
    <row r="14" spans="1:10" x14ac:dyDescent="0.35">
      <c r="C14" s="60" t="s">
        <v>355</v>
      </c>
      <c r="D14" s="60" t="s">
        <v>98</v>
      </c>
      <c r="E14" s="60" t="s">
        <v>23</v>
      </c>
      <c r="F14" s="58"/>
    </row>
    <row r="15" spans="1:10" x14ac:dyDescent="0.35">
      <c r="C15" s="60" t="s">
        <v>357</v>
      </c>
      <c r="D15" s="60" t="s">
        <v>99</v>
      </c>
      <c r="E15" s="60" t="s">
        <v>27</v>
      </c>
      <c r="F15" s="58"/>
    </row>
    <row r="16" spans="1:10" x14ac:dyDescent="0.35">
      <c r="C16" s="60" t="s">
        <v>359</v>
      </c>
      <c r="D16" s="60" t="s">
        <v>100</v>
      </c>
      <c r="E16" s="60" t="s">
        <v>30</v>
      </c>
      <c r="F16" s="58"/>
    </row>
    <row r="17" spans="3:6" x14ac:dyDescent="0.35">
      <c r="C17" s="60" t="s">
        <v>361</v>
      </c>
      <c r="D17" s="60" t="s">
        <v>101</v>
      </c>
      <c r="E17" s="60" t="s">
        <v>33</v>
      </c>
      <c r="F17" s="58"/>
    </row>
    <row r="18" spans="3:6" x14ac:dyDescent="0.35">
      <c r="C18" s="60" t="s">
        <v>363</v>
      </c>
      <c r="D18" s="60" t="s">
        <v>102</v>
      </c>
      <c r="E18" s="60" t="s">
        <v>37</v>
      </c>
      <c r="F18" s="58"/>
    </row>
    <row r="19" spans="3:6" x14ac:dyDescent="0.35">
      <c r="C19" s="60" t="s">
        <v>365</v>
      </c>
      <c r="D19" s="60" t="s">
        <v>103</v>
      </c>
      <c r="E19" s="60" t="s">
        <v>446</v>
      </c>
      <c r="F19" s="58"/>
    </row>
    <row r="20" spans="3:6" x14ac:dyDescent="0.35">
      <c r="C20" s="60" t="s">
        <v>367</v>
      </c>
      <c r="D20" s="60" t="s">
        <v>104</v>
      </c>
      <c r="E20" s="60" t="s">
        <v>446</v>
      </c>
      <c r="F20" s="58"/>
    </row>
    <row r="21" spans="3:6" x14ac:dyDescent="0.35">
      <c r="C21" s="60" t="s">
        <v>369</v>
      </c>
      <c r="D21" s="60" t="s">
        <v>106</v>
      </c>
      <c r="E21" s="60" t="s">
        <v>446</v>
      </c>
      <c r="F21" s="58"/>
    </row>
    <row r="22" spans="3:6" x14ac:dyDescent="0.35">
      <c r="C22" s="60" t="s">
        <v>371</v>
      </c>
      <c r="D22" s="60" t="s">
        <v>107</v>
      </c>
      <c r="E22" s="60" t="s">
        <v>446</v>
      </c>
      <c r="F22" s="58"/>
    </row>
    <row r="23" spans="3:6" x14ac:dyDescent="0.35">
      <c r="C23" s="60" t="s">
        <v>373</v>
      </c>
      <c r="D23" s="60" t="s">
        <v>109</v>
      </c>
      <c r="E23" s="60" t="s">
        <v>446</v>
      </c>
      <c r="F23" s="58"/>
    </row>
    <row r="24" spans="3:6" x14ac:dyDescent="0.35">
      <c r="C24" s="60" t="s">
        <v>375</v>
      </c>
      <c r="D24" s="60" t="s">
        <v>110</v>
      </c>
      <c r="E24" s="60" t="s">
        <v>446</v>
      </c>
      <c r="F24" s="58"/>
    </row>
    <row r="25" spans="3:6" x14ac:dyDescent="0.35">
      <c r="C25" s="60" t="s">
        <v>377</v>
      </c>
      <c r="D25" s="60" t="s">
        <v>111</v>
      </c>
      <c r="E25" s="60" t="s">
        <v>446</v>
      </c>
      <c r="F25" s="58"/>
    </row>
    <row r="26" spans="3:6" x14ac:dyDescent="0.35">
      <c r="C26" s="60" t="s">
        <v>379</v>
      </c>
      <c r="D26" s="60" t="s">
        <v>112</v>
      </c>
      <c r="E26" s="60" t="s">
        <v>446</v>
      </c>
      <c r="F26" s="58"/>
    </row>
    <row r="27" spans="3:6" x14ac:dyDescent="0.35">
      <c r="C27" s="60" t="s">
        <v>381</v>
      </c>
      <c r="D27" s="60" t="s">
        <v>113</v>
      </c>
      <c r="E27" s="60" t="s">
        <v>446</v>
      </c>
      <c r="F27" s="58"/>
    </row>
    <row r="28" spans="3:6" x14ac:dyDescent="0.35">
      <c r="C28" s="60" t="s">
        <v>383</v>
      </c>
      <c r="D28" s="60" t="s">
        <v>114</v>
      </c>
      <c r="E28" s="60" t="s">
        <v>446</v>
      </c>
      <c r="F28" s="58"/>
    </row>
    <row r="29" spans="3:6" x14ac:dyDescent="0.35">
      <c r="C29" s="60" t="s">
        <v>385</v>
      </c>
      <c r="D29" s="60" t="s">
        <v>115</v>
      </c>
      <c r="E29" s="60" t="s">
        <v>446</v>
      </c>
      <c r="F29" s="58"/>
    </row>
    <row r="30" spans="3:6" x14ac:dyDescent="0.35">
      <c r="C30" s="60" t="s">
        <v>387</v>
      </c>
      <c r="D30" s="60" t="s">
        <v>116</v>
      </c>
      <c r="E30" s="60" t="s">
        <v>446</v>
      </c>
      <c r="F30" s="58"/>
    </row>
    <row r="31" spans="3:6" x14ac:dyDescent="0.35">
      <c r="C31" s="60" t="s">
        <v>389</v>
      </c>
      <c r="D31" s="60" t="s">
        <v>117</v>
      </c>
      <c r="E31" s="60" t="s">
        <v>446</v>
      </c>
      <c r="F31" s="58"/>
    </row>
    <row r="32" spans="3:6" x14ac:dyDescent="0.35">
      <c r="C32" s="60" t="s">
        <v>391</v>
      </c>
      <c r="D32" s="60" t="s">
        <v>118</v>
      </c>
      <c r="E32" s="60" t="s">
        <v>446</v>
      </c>
      <c r="F32" s="58"/>
    </row>
    <row r="33" spans="3:6" x14ac:dyDescent="0.35">
      <c r="C33" s="60" t="s">
        <v>393</v>
      </c>
      <c r="D33" s="60" t="s">
        <v>119</v>
      </c>
      <c r="E33" s="60" t="s">
        <v>446</v>
      </c>
      <c r="F33" s="58"/>
    </row>
    <row r="34" spans="3:6" x14ac:dyDescent="0.35">
      <c r="C34" s="60" t="s">
        <v>395</v>
      </c>
      <c r="D34" s="60" t="s">
        <v>120</v>
      </c>
      <c r="E34" s="60" t="s">
        <v>446</v>
      </c>
      <c r="F34" s="58"/>
    </row>
    <row r="35" spans="3:6" x14ac:dyDescent="0.35">
      <c r="C35" s="60" t="s">
        <v>397</v>
      </c>
      <c r="D35" s="60" t="s">
        <v>121</v>
      </c>
      <c r="E35" s="60" t="s">
        <v>446</v>
      </c>
      <c r="F35" s="58"/>
    </row>
    <row r="36" spans="3:6" x14ac:dyDescent="0.35">
      <c r="C36" s="60" t="s">
        <v>399</v>
      </c>
      <c r="D36" s="60" t="s">
        <v>122</v>
      </c>
      <c r="E36" s="60" t="s">
        <v>446</v>
      </c>
      <c r="F36" s="58"/>
    </row>
    <row r="37" spans="3:6" x14ac:dyDescent="0.35">
      <c r="C37" s="60" t="s">
        <v>401</v>
      </c>
      <c r="D37" s="60" t="s">
        <v>123</v>
      </c>
      <c r="E37" s="60" t="s">
        <v>446</v>
      </c>
      <c r="F37" s="58"/>
    </row>
    <row r="38" spans="3:6" x14ac:dyDescent="0.35">
      <c r="C38" s="60" t="s">
        <v>403</v>
      </c>
      <c r="D38" s="60" t="s">
        <v>124</v>
      </c>
      <c r="E38" s="60" t="s">
        <v>446</v>
      </c>
      <c r="F38" s="58"/>
    </row>
    <row r="39" spans="3:6" x14ac:dyDescent="0.35">
      <c r="C39" s="60" t="s">
        <v>405</v>
      </c>
      <c r="D39" s="60" t="s">
        <v>125</v>
      </c>
      <c r="E39" s="60" t="s">
        <v>446</v>
      </c>
      <c r="F39" s="58"/>
    </row>
    <row r="40" spans="3:6" ht="23" x14ac:dyDescent="0.35">
      <c r="C40" s="60" t="s">
        <v>407</v>
      </c>
      <c r="D40" s="40" t="s">
        <v>542</v>
      </c>
      <c r="E40" s="60" t="s">
        <v>446</v>
      </c>
      <c r="F40" s="58"/>
    </row>
    <row r="41" spans="3:6" x14ac:dyDescent="0.35">
      <c r="C41" s="60" t="s">
        <v>409</v>
      </c>
      <c r="D41" s="60" t="s">
        <v>127</v>
      </c>
      <c r="E41" s="60" t="s">
        <v>446</v>
      </c>
      <c r="F41" s="58"/>
    </row>
    <row r="42" spans="3:6" x14ac:dyDescent="0.35">
      <c r="C42" s="60" t="s">
        <v>411</v>
      </c>
      <c r="D42" s="60" t="s">
        <v>128</v>
      </c>
      <c r="E42" s="60" t="s">
        <v>446</v>
      </c>
      <c r="F42" s="58"/>
    </row>
    <row r="43" spans="3:6" x14ac:dyDescent="0.35">
      <c r="C43" s="60" t="s">
        <v>413</v>
      </c>
      <c r="D43" s="60" t="s">
        <v>129</v>
      </c>
      <c r="E43" s="60" t="s">
        <v>446</v>
      </c>
      <c r="F43" s="58"/>
    </row>
    <row r="44" spans="3:6" x14ac:dyDescent="0.35">
      <c r="C44" s="60" t="s">
        <v>415</v>
      </c>
      <c r="D44" s="60" t="s">
        <v>130</v>
      </c>
      <c r="E44" s="60" t="s">
        <v>446</v>
      </c>
      <c r="F44" s="58"/>
    </row>
    <row r="45" spans="3:6" x14ac:dyDescent="0.35">
      <c r="C45" s="60" t="s">
        <v>417</v>
      </c>
      <c r="D45" s="60" t="s">
        <v>131</v>
      </c>
      <c r="E45" s="60" t="s">
        <v>446</v>
      </c>
      <c r="F45" s="58"/>
    </row>
    <row r="46" spans="3:6" x14ac:dyDescent="0.35">
      <c r="C46" s="60" t="s">
        <v>419</v>
      </c>
      <c r="D46" s="60" t="s">
        <v>132</v>
      </c>
      <c r="E46" s="60" t="s">
        <v>446</v>
      </c>
      <c r="F46" s="58"/>
    </row>
    <row r="47" spans="3:6" x14ac:dyDescent="0.35">
      <c r="C47" s="60" t="s">
        <v>421</v>
      </c>
      <c r="D47" s="60" t="s">
        <v>133</v>
      </c>
      <c r="E47" s="60" t="s">
        <v>446</v>
      </c>
      <c r="F47" s="58"/>
    </row>
    <row r="48" spans="3:6" x14ac:dyDescent="0.35">
      <c r="C48" s="60" t="s">
        <v>423</v>
      </c>
      <c r="D48" s="60" t="s">
        <v>134</v>
      </c>
      <c r="E48" s="60" t="s">
        <v>446</v>
      </c>
      <c r="F48" s="58"/>
    </row>
    <row r="49" spans="3:6" x14ac:dyDescent="0.35">
      <c r="C49" s="60" t="s">
        <v>425</v>
      </c>
      <c r="D49" s="60" t="s">
        <v>135</v>
      </c>
      <c r="E49" s="60" t="s">
        <v>446</v>
      </c>
      <c r="F49" s="58"/>
    </row>
    <row r="50" spans="3:6" x14ac:dyDescent="0.35">
      <c r="C50" s="60" t="s">
        <v>427</v>
      </c>
      <c r="D50" s="60" t="s">
        <v>136</v>
      </c>
      <c r="E50" s="60" t="s">
        <v>446</v>
      </c>
      <c r="F50" s="58"/>
    </row>
    <row r="51" spans="3:6" x14ac:dyDescent="0.35">
      <c r="C51" s="60" t="s">
        <v>429</v>
      </c>
      <c r="D51" s="60" t="s">
        <v>137</v>
      </c>
      <c r="E51" s="60" t="s">
        <v>446</v>
      </c>
      <c r="F51" s="58"/>
    </row>
    <row r="52" spans="3:6" x14ac:dyDescent="0.35">
      <c r="C52" s="60" t="s">
        <v>431</v>
      </c>
      <c r="D52" s="60" t="s">
        <v>138</v>
      </c>
      <c r="E52" s="60" t="s">
        <v>446</v>
      </c>
      <c r="F52" s="58"/>
    </row>
    <row r="53" spans="3:6" x14ac:dyDescent="0.35">
      <c r="C53" s="60" t="s">
        <v>433</v>
      </c>
      <c r="D53" s="60" t="s">
        <v>139</v>
      </c>
      <c r="E53" s="60" t="s">
        <v>446</v>
      </c>
      <c r="F53" s="58"/>
    </row>
    <row r="54" spans="3:6" x14ac:dyDescent="0.35">
      <c r="C54" s="60" t="s">
        <v>435</v>
      </c>
      <c r="D54" s="60" t="s">
        <v>140</v>
      </c>
      <c r="E54" s="60" t="s">
        <v>446</v>
      </c>
      <c r="F54" s="58"/>
    </row>
    <row r="55" spans="3:6" x14ac:dyDescent="0.35">
      <c r="C55" s="60" t="s">
        <v>446</v>
      </c>
      <c r="D55" s="60" t="s">
        <v>142</v>
      </c>
      <c r="E55" s="60" t="s">
        <v>446</v>
      </c>
      <c r="F55" s="58"/>
    </row>
    <row r="56" spans="3:6" x14ac:dyDescent="0.35">
      <c r="C56" s="60" t="s">
        <v>446</v>
      </c>
      <c r="D56" s="60" t="s">
        <v>143</v>
      </c>
      <c r="E56" s="60" t="s">
        <v>446</v>
      </c>
      <c r="F56" s="58"/>
    </row>
    <row r="57" spans="3:6" x14ac:dyDescent="0.35">
      <c r="C57" s="60" t="s">
        <v>446</v>
      </c>
      <c r="D57" s="60" t="s">
        <v>144</v>
      </c>
      <c r="E57" s="60" t="s">
        <v>446</v>
      </c>
      <c r="F57" s="58"/>
    </row>
    <row r="58" spans="3:6" x14ac:dyDescent="0.35">
      <c r="C58" s="60" t="s">
        <v>446</v>
      </c>
      <c r="D58" s="60" t="s">
        <v>145</v>
      </c>
      <c r="E58" s="60" t="s">
        <v>446</v>
      </c>
      <c r="F58" s="58"/>
    </row>
    <row r="59" spans="3:6" x14ac:dyDescent="0.35">
      <c r="C59" s="60" t="s">
        <v>446</v>
      </c>
      <c r="D59" s="60" t="s">
        <v>146</v>
      </c>
      <c r="E59" s="60" t="s">
        <v>446</v>
      </c>
      <c r="F59" s="58"/>
    </row>
    <row r="60" spans="3:6" x14ac:dyDescent="0.35">
      <c r="C60" s="60" t="s">
        <v>446</v>
      </c>
      <c r="D60" s="60" t="s">
        <v>147</v>
      </c>
      <c r="E60" s="60" t="s">
        <v>446</v>
      </c>
      <c r="F60" s="58"/>
    </row>
    <row r="61" spans="3:6" x14ac:dyDescent="0.35">
      <c r="C61" s="60" t="s">
        <v>446</v>
      </c>
      <c r="D61" s="60" t="s">
        <v>148</v>
      </c>
      <c r="E61" s="60" t="s">
        <v>446</v>
      </c>
      <c r="F61" s="58"/>
    </row>
    <row r="62" spans="3:6" x14ac:dyDescent="0.35">
      <c r="C62" s="60" t="s">
        <v>446</v>
      </c>
      <c r="D62" s="60" t="s">
        <v>149</v>
      </c>
      <c r="E62" s="60" t="s">
        <v>446</v>
      </c>
      <c r="F62" s="58"/>
    </row>
    <row r="63" spans="3:6" x14ac:dyDescent="0.35">
      <c r="C63" s="60" t="s">
        <v>446</v>
      </c>
      <c r="D63" s="60" t="s">
        <v>150</v>
      </c>
      <c r="E63" s="60" t="s">
        <v>446</v>
      </c>
      <c r="F63" s="58"/>
    </row>
    <row r="64" spans="3:6" x14ac:dyDescent="0.35">
      <c r="C64" s="60" t="s">
        <v>446</v>
      </c>
      <c r="D64" s="60" t="s">
        <v>151</v>
      </c>
      <c r="E64" s="60" t="s">
        <v>446</v>
      </c>
      <c r="F64" s="58"/>
    </row>
    <row r="65" spans="3:6" x14ac:dyDescent="0.35">
      <c r="C65" s="60" t="s">
        <v>446</v>
      </c>
      <c r="D65" s="60" t="s">
        <v>152</v>
      </c>
      <c r="E65" s="60" t="s">
        <v>446</v>
      </c>
      <c r="F65" s="58"/>
    </row>
    <row r="66" spans="3:6" x14ac:dyDescent="0.35">
      <c r="C66" s="60" t="s">
        <v>446</v>
      </c>
      <c r="D66" s="60" t="s">
        <v>153</v>
      </c>
      <c r="E66" s="60" t="s">
        <v>446</v>
      </c>
      <c r="F66" s="58"/>
    </row>
    <row r="67" spans="3:6" x14ac:dyDescent="0.35">
      <c r="C67" s="60" t="s">
        <v>446</v>
      </c>
      <c r="D67" s="60" t="s">
        <v>154</v>
      </c>
      <c r="E67" s="60" t="s">
        <v>446</v>
      </c>
      <c r="F67" s="58"/>
    </row>
    <row r="68" spans="3:6" x14ac:dyDescent="0.35">
      <c r="C68" s="60" t="s">
        <v>446</v>
      </c>
      <c r="D68" s="60" t="s">
        <v>155</v>
      </c>
      <c r="E68" s="60" t="s">
        <v>446</v>
      </c>
      <c r="F68" s="58"/>
    </row>
    <row r="69" spans="3:6" x14ac:dyDescent="0.35">
      <c r="C69" s="60" t="s">
        <v>446</v>
      </c>
      <c r="D69" s="60" t="s">
        <v>156</v>
      </c>
      <c r="E69" s="60" t="s">
        <v>446</v>
      </c>
      <c r="F69" s="58"/>
    </row>
    <row r="70" spans="3:6" x14ac:dyDescent="0.35">
      <c r="C70" s="60" t="s">
        <v>446</v>
      </c>
      <c r="D70" s="60" t="s">
        <v>157</v>
      </c>
      <c r="E70" s="60" t="s">
        <v>446</v>
      </c>
      <c r="F70" s="58"/>
    </row>
    <row r="71" spans="3:6" x14ac:dyDescent="0.35">
      <c r="C71" s="60" t="s">
        <v>446</v>
      </c>
      <c r="D71" s="60" t="s">
        <v>158</v>
      </c>
      <c r="E71" s="60" t="s">
        <v>446</v>
      </c>
      <c r="F71" s="58"/>
    </row>
    <row r="72" spans="3:6" x14ac:dyDescent="0.35">
      <c r="C72" s="60" t="s">
        <v>446</v>
      </c>
      <c r="D72" s="60" t="s">
        <v>159</v>
      </c>
      <c r="E72" s="60" t="s">
        <v>446</v>
      </c>
      <c r="F72" s="58"/>
    </row>
    <row r="73" spans="3:6" x14ac:dyDescent="0.35">
      <c r="C73" s="60" t="s">
        <v>446</v>
      </c>
      <c r="D73" s="60" t="s">
        <v>160</v>
      </c>
      <c r="E73" s="60" t="s">
        <v>446</v>
      </c>
      <c r="F73" s="58"/>
    </row>
    <row r="74" spans="3:6" x14ac:dyDescent="0.35">
      <c r="C74" s="60" t="s">
        <v>446</v>
      </c>
      <c r="D74" s="60" t="s">
        <v>161</v>
      </c>
      <c r="E74" s="60" t="s">
        <v>446</v>
      </c>
      <c r="F74" s="58"/>
    </row>
    <row r="75" spans="3:6" x14ac:dyDescent="0.35">
      <c r="C75" s="60" t="s">
        <v>446</v>
      </c>
      <c r="D75" s="60" t="s">
        <v>162</v>
      </c>
      <c r="E75" s="60" t="s">
        <v>446</v>
      </c>
      <c r="F75" s="58"/>
    </row>
    <row r="76" spans="3:6" x14ac:dyDescent="0.35">
      <c r="C76" s="60" t="s">
        <v>446</v>
      </c>
      <c r="D76" s="60" t="s">
        <v>163</v>
      </c>
      <c r="E76" s="60" t="s">
        <v>446</v>
      </c>
      <c r="F76" s="58"/>
    </row>
    <row r="77" spans="3:6" x14ac:dyDescent="0.35">
      <c r="C77" s="60" t="s">
        <v>446</v>
      </c>
      <c r="D77" s="60" t="s">
        <v>164</v>
      </c>
      <c r="E77" s="60" t="s">
        <v>446</v>
      </c>
      <c r="F77" s="58"/>
    </row>
    <row r="78" spans="3:6" x14ac:dyDescent="0.35">
      <c r="C78" s="60" t="s">
        <v>446</v>
      </c>
      <c r="D78" s="60" t="s">
        <v>165</v>
      </c>
      <c r="E78" s="60" t="s">
        <v>446</v>
      </c>
      <c r="F78" s="58"/>
    </row>
    <row r="79" spans="3:6" x14ac:dyDescent="0.35">
      <c r="C79" s="60" t="s">
        <v>446</v>
      </c>
      <c r="D79" s="60" t="s">
        <v>166</v>
      </c>
      <c r="E79" s="60" t="s">
        <v>446</v>
      </c>
      <c r="F79" s="58"/>
    </row>
    <row r="80" spans="3:6" x14ac:dyDescent="0.35">
      <c r="C80" s="60" t="s">
        <v>446</v>
      </c>
      <c r="D80" s="60" t="s">
        <v>167</v>
      </c>
      <c r="E80" s="60" t="s">
        <v>446</v>
      </c>
      <c r="F80" s="58"/>
    </row>
    <row r="81" spans="3:6" x14ac:dyDescent="0.35">
      <c r="C81" s="60" t="s">
        <v>446</v>
      </c>
      <c r="D81" s="60" t="s">
        <v>168</v>
      </c>
      <c r="E81" s="60" t="s">
        <v>446</v>
      </c>
      <c r="F81" s="58"/>
    </row>
    <row r="82" spans="3:6" x14ac:dyDescent="0.35">
      <c r="C82" s="60" t="s">
        <v>446</v>
      </c>
      <c r="D82" s="60" t="s">
        <v>169</v>
      </c>
      <c r="E82" s="60" t="s">
        <v>446</v>
      </c>
      <c r="F82" s="58"/>
    </row>
    <row r="83" spans="3:6" x14ac:dyDescent="0.35">
      <c r="C83" s="60" t="s">
        <v>446</v>
      </c>
      <c r="D83" s="60" t="s">
        <v>170</v>
      </c>
      <c r="E83" s="60" t="s">
        <v>446</v>
      </c>
      <c r="F83" s="58"/>
    </row>
    <row r="84" spans="3:6" x14ac:dyDescent="0.35">
      <c r="C84" s="60" t="s">
        <v>446</v>
      </c>
      <c r="D84" s="60" t="s">
        <v>171</v>
      </c>
      <c r="E84" s="60" t="s">
        <v>446</v>
      </c>
      <c r="F84" s="58"/>
    </row>
    <row r="85" spans="3:6" x14ac:dyDescent="0.35">
      <c r="C85" s="60" t="s">
        <v>446</v>
      </c>
      <c r="D85" s="60" t="s">
        <v>172</v>
      </c>
      <c r="E85" s="60" t="s">
        <v>446</v>
      </c>
      <c r="F85" s="58"/>
    </row>
    <row r="86" spans="3:6" x14ac:dyDescent="0.35">
      <c r="C86" s="60" t="s">
        <v>446</v>
      </c>
      <c r="D86" s="60" t="s">
        <v>173</v>
      </c>
      <c r="E86" s="60" t="s">
        <v>446</v>
      </c>
      <c r="F86" s="58"/>
    </row>
    <row r="87" spans="3:6" x14ac:dyDescent="0.35">
      <c r="C87" s="60" t="s">
        <v>446</v>
      </c>
      <c r="D87" s="60" t="s">
        <v>174</v>
      </c>
      <c r="E87" s="60" t="s">
        <v>446</v>
      </c>
      <c r="F87" s="58"/>
    </row>
    <row r="88" spans="3:6" x14ac:dyDescent="0.35">
      <c r="C88" s="60" t="s">
        <v>446</v>
      </c>
      <c r="D88" s="60" t="s">
        <v>175</v>
      </c>
      <c r="E88" s="60" t="s">
        <v>446</v>
      </c>
      <c r="F88" s="58"/>
    </row>
    <row r="89" spans="3:6" x14ac:dyDescent="0.35">
      <c r="C89" s="60" t="s">
        <v>446</v>
      </c>
      <c r="D89" s="60" t="s">
        <v>176</v>
      </c>
      <c r="E89" s="60" t="s">
        <v>446</v>
      </c>
      <c r="F89" s="58"/>
    </row>
    <row r="90" spans="3:6" x14ac:dyDescent="0.35">
      <c r="C90" s="60" t="s">
        <v>446</v>
      </c>
      <c r="D90" s="60" t="s">
        <v>177</v>
      </c>
      <c r="E90" s="60" t="s">
        <v>446</v>
      </c>
      <c r="F90" s="58"/>
    </row>
    <row r="91" spans="3:6" ht="23" x14ac:dyDescent="0.35">
      <c r="C91" s="60" t="s">
        <v>446</v>
      </c>
      <c r="D91" s="40" t="s">
        <v>543</v>
      </c>
      <c r="E91" s="60" t="s">
        <v>446</v>
      </c>
      <c r="F91" s="58"/>
    </row>
    <row r="92" spans="3:6" x14ac:dyDescent="0.35">
      <c r="C92" s="60" t="s">
        <v>446</v>
      </c>
      <c r="D92" s="60" t="s">
        <v>178</v>
      </c>
      <c r="E92" s="60" t="s">
        <v>446</v>
      </c>
      <c r="F92" s="58"/>
    </row>
    <row r="93" spans="3:6" x14ac:dyDescent="0.35">
      <c r="C93" s="60" t="s">
        <v>446</v>
      </c>
      <c r="D93" s="60" t="s">
        <v>179</v>
      </c>
      <c r="E93" s="60" t="s">
        <v>446</v>
      </c>
      <c r="F93" s="58"/>
    </row>
    <row r="94" spans="3:6" x14ac:dyDescent="0.35">
      <c r="C94" s="60" t="s">
        <v>446</v>
      </c>
      <c r="D94" s="60" t="s">
        <v>180</v>
      </c>
      <c r="E94" s="60" t="s">
        <v>446</v>
      </c>
      <c r="F94" s="58"/>
    </row>
    <row r="95" spans="3:6" x14ac:dyDescent="0.35">
      <c r="C95" s="60" t="s">
        <v>446</v>
      </c>
      <c r="D95" s="60" t="s">
        <v>339</v>
      </c>
      <c r="E95" s="60" t="s">
        <v>446</v>
      </c>
      <c r="F95" s="58"/>
    </row>
  </sheetData>
  <dataValidations count="2">
    <dataValidation type="list" allowBlank="1" showInputMessage="1" showErrorMessage="1" sqref="G8">
      <formula1>DEFINITION</formula1>
    </dataValidation>
    <dataValidation type="list" allowBlank="1" showInputMessage="1" showErrorMessage="1" sqref="G9">
      <formula1>INDIRECT(SUBSTITUTE(G8," ","_"))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zoomScale="74" zoomScaleNormal="160" workbookViewId="0">
      <selection activeCell="C10" sqref="C10"/>
    </sheetView>
  </sheetViews>
  <sheetFormatPr defaultRowHeight="14.5" x14ac:dyDescent="0.35"/>
  <cols>
    <col min="1" max="1" width="22.26953125" bestFit="1" customWidth="1"/>
    <col min="2" max="2" width="10.54296875" customWidth="1"/>
    <col min="3" max="3" width="17.453125" customWidth="1"/>
  </cols>
  <sheetData>
    <row r="1" spans="1:3" x14ac:dyDescent="0.35">
      <c r="A1" s="52" t="s">
        <v>442</v>
      </c>
    </row>
    <row r="3" spans="1:3" x14ac:dyDescent="0.35">
      <c r="A3" s="51" t="s">
        <v>341</v>
      </c>
      <c r="B3" s="249" t="s">
        <v>381</v>
      </c>
      <c r="C3" s="249"/>
    </row>
    <row r="4" spans="1:3" x14ac:dyDescent="0.35">
      <c r="A4" s="48"/>
      <c r="B4" s="45" t="s">
        <v>436</v>
      </c>
      <c r="C4" s="46" t="s">
        <v>437</v>
      </c>
    </row>
    <row r="5" spans="1:3" x14ac:dyDescent="0.35">
      <c r="A5" s="47" t="s">
        <v>324</v>
      </c>
      <c r="B5" s="42">
        <f>VLOOKUP(B3,NACE3!A2:G48,4,FALSE)</f>
        <v>8.2521738999999997E-2</v>
      </c>
      <c r="C5" s="42">
        <f>VLOOKUP(B3,NACE3!A2:G48,5,FALSE)</f>
        <v>8.5000000000000006E-2</v>
      </c>
    </row>
    <row r="6" spans="1:3" x14ac:dyDescent="0.35">
      <c r="A6" s="47" t="s">
        <v>323</v>
      </c>
      <c r="B6" s="42">
        <f>VLOOKUP(B3,NACE3!A3:G48,7,FALSE)</f>
        <v>3.5999999999999997E-2</v>
      </c>
      <c r="C6" s="42" t="e">
        <f>VLOOKUP(B3,NACE3!A2:G48,8,FALSE)</f>
        <v>#REF!</v>
      </c>
    </row>
    <row r="7" spans="1:3" x14ac:dyDescent="0.35">
      <c r="A7" s="43"/>
    </row>
    <row r="8" spans="1:3" x14ac:dyDescent="0.35">
      <c r="A8" s="51" t="s">
        <v>438</v>
      </c>
      <c r="B8" s="247" t="s">
        <v>140</v>
      </c>
      <c r="C8" s="248"/>
    </row>
    <row r="9" spans="1:3" x14ac:dyDescent="0.35">
      <c r="A9" s="44"/>
      <c r="B9" s="49" t="s">
        <v>441</v>
      </c>
      <c r="C9" s="49" t="s">
        <v>440</v>
      </c>
    </row>
    <row r="10" spans="1:3" x14ac:dyDescent="0.35">
      <c r="A10" s="50" t="s">
        <v>323</v>
      </c>
      <c r="B10" s="42">
        <f>VLOOKUP(B8,NACE2_small!A1:J89,3,FALSE)</f>
        <v>0.25</v>
      </c>
      <c r="C10" s="42">
        <f>VLOOKUP(B8,NACE2_large!A1:J89,3,FALSE)</f>
        <v>0.14000000000000001</v>
      </c>
    </row>
    <row r="11" spans="1:3" x14ac:dyDescent="0.35">
      <c r="A11" s="50" t="s">
        <v>324</v>
      </c>
      <c r="B11" s="42">
        <f>VLOOKUP(B8,NACE2_small!A1:J90,4,FALSE)</f>
        <v>7.0000000000000007E-2</v>
      </c>
      <c r="C11" s="42">
        <f>VLOOKUP(B8,NACE2_large!A1:J90,4,FALSE)</f>
        <v>0.02</v>
      </c>
    </row>
    <row r="12" spans="1:3" x14ac:dyDescent="0.35">
      <c r="A12" s="50" t="s">
        <v>340</v>
      </c>
      <c r="B12" s="42">
        <f>VLOOKUP(B8,NACE2_small!A1:J91,5,FALSE)</f>
        <v>5</v>
      </c>
      <c r="C12" s="42">
        <f>VLOOKUP(B8,NACE2_large!A1:J91,5,FALSE)</f>
        <v>2</v>
      </c>
    </row>
    <row r="13" spans="1:3" x14ac:dyDescent="0.35">
      <c r="A13" s="50" t="s">
        <v>325</v>
      </c>
      <c r="B13" s="42">
        <f>VLOOKUP(B8,NACE2_small!A1:J92,6,FALSE)</f>
        <v>0.51</v>
      </c>
      <c r="C13" s="42">
        <f>VLOOKUP(B8,NACE2_large!A1:J92,6,FALSE)</f>
        <v>0.56999999999999995</v>
      </c>
    </row>
    <row r="14" spans="1:3" x14ac:dyDescent="0.35">
      <c r="A14" s="50" t="s">
        <v>326</v>
      </c>
      <c r="B14" s="42">
        <f>VLOOKUP(B8,NACE2_small!A1:J93,7,FALSE)</f>
        <v>0.49</v>
      </c>
      <c r="C14" s="42">
        <f>VLOOKUP(B8,NACE2_large!A1:J93,7,FALSE)</f>
        <v>0.41</v>
      </c>
    </row>
    <row r="15" spans="1:3" x14ac:dyDescent="0.35">
      <c r="A15" s="50" t="s">
        <v>327</v>
      </c>
      <c r="B15" s="42">
        <f>VLOOKUP(B8,NACE2_small!A1:J94,8,FALSE)</f>
        <v>0.11</v>
      </c>
      <c r="C15" s="42">
        <f>VLOOKUP(B8,NACE2_large!A1:J94,8,FALSE)</f>
        <v>0.85</v>
      </c>
    </row>
    <row r="16" spans="1:3" x14ac:dyDescent="0.35">
      <c r="A16" s="50" t="s">
        <v>439</v>
      </c>
      <c r="B16" s="42">
        <f>VLOOKUP(B8,NACE2_small!A1:J95,9,FALSE)</f>
        <v>4.2</v>
      </c>
      <c r="C16" s="42">
        <f>VLOOKUP(B8,NACE2_large!A1:J95,9,FALSE)</f>
        <v>3.8</v>
      </c>
    </row>
    <row r="18" spans="1:1" x14ac:dyDescent="0.35">
      <c r="A18" s="53" t="s">
        <v>443</v>
      </c>
    </row>
  </sheetData>
  <mergeCells count="2">
    <mergeCell ref="B8:C8"/>
    <mergeCell ref="B3:C3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NACE3!$A$3:$A$48</xm:f>
          </x14:formula1>
          <xm:sqref>B3</xm:sqref>
        </x14:dataValidation>
        <x14:dataValidation type="list" allowBlank="1" showInputMessage="1" showErrorMessage="1">
          <x14:formula1>
            <xm:f>Calculator!#REF!</xm:f>
          </x14:formula1>
          <xm:sqref>G3</xm:sqref>
        </x14:dataValidation>
        <x14:dataValidation type="list" allowBlank="1" showInputMessage="1" showErrorMessage="1">
          <x14:formula1>
            <xm:f>NACE2_large!$A$2:$A$89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opLeftCell="A66" zoomScale="90" zoomScaleNormal="90" workbookViewId="0">
      <selection activeCell="A72" sqref="A72"/>
    </sheetView>
  </sheetViews>
  <sheetFormatPr defaultRowHeight="14.5" x14ac:dyDescent="0.35"/>
  <cols>
    <col min="1" max="1" width="16.54296875" customWidth="1"/>
  </cols>
  <sheetData>
    <row r="1" spans="1:48" x14ac:dyDescent="0.35">
      <c r="A1" s="254" t="s">
        <v>334</v>
      </c>
      <c r="B1" s="254" t="s">
        <v>333</v>
      </c>
      <c r="C1" s="254" t="s">
        <v>323</v>
      </c>
      <c r="D1" s="254" t="s">
        <v>324</v>
      </c>
      <c r="E1" s="31" t="s">
        <v>335</v>
      </c>
      <c r="F1" s="254" t="s">
        <v>325</v>
      </c>
      <c r="G1" s="254" t="s">
        <v>326</v>
      </c>
      <c r="H1" s="254" t="s">
        <v>327</v>
      </c>
      <c r="I1" s="251" t="s">
        <v>338</v>
      </c>
      <c r="J1" s="250" t="s">
        <v>456</v>
      </c>
      <c r="K1" s="250" t="s">
        <v>457</v>
      </c>
      <c r="L1" s="250" t="s">
        <v>458</v>
      </c>
      <c r="M1" s="250" t="s">
        <v>459</v>
      </c>
      <c r="N1" s="250" t="s">
        <v>460</v>
      </c>
      <c r="O1" s="250" t="s">
        <v>461</v>
      </c>
      <c r="P1" s="250" t="s">
        <v>462</v>
      </c>
      <c r="Q1" s="250" t="s">
        <v>463</v>
      </c>
      <c r="R1" s="250" t="s">
        <v>464</v>
      </c>
      <c r="S1" s="250" t="s">
        <v>465</v>
      </c>
      <c r="T1" s="250" t="s">
        <v>466</v>
      </c>
      <c r="U1" s="250" t="s">
        <v>467</v>
      </c>
      <c r="V1" s="250" t="s">
        <v>468</v>
      </c>
      <c r="W1" s="250" t="s">
        <v>469</v>
      </c>
      <c r="X1" s="250" t="s">
        <v>483</v>
      </c>
      <c r="Y1" s="250" t="s">
        <v>484</v>
      </c>
      <c r="Z1" s="250" t="s">
        <v>485</v>
      </c>
      <c r="AA1" s="250" t="s">
        <v>486</v>
      </c>
      <c r="AB1" s="250" t="s">
        <v>488</v>
      </c>
      <c r="AC1" s="250" t="s">
        <v>487</v>
      </c>
      <c r="AD1" s="250" t="s">
        <v>489</v>
      </c>
      <c r="AE1" s="250" t="s">
        <v>490</v>
      </c>
      <c r="AF1" s="250" t="s">
        <v>491</v>
      </c>
      <c r="AG1" s="250" t="s">
        <v>492</v>
      </c>
      <c r="AH1" s="250" t="s">
        <v>494</v>
      </c>
      <c r="AI1" s="250" t="s">
        <v>493</v>
      </c>
      <c r="AJ1" s="250" t="s">
        <v>496</v>
      </c>
      <c r="AK1" s="250" t="s">
        <v>497</v>
      </c>
      <c r="AL1" s="250"/>
    </row>
    <row r="2" spans="1:48" x14ac:dyDescent="0.35">
      <c r="A2" s="255"/>
      <c r="B2" s="255"/>
      <c r="C2" s="255"/>
      <c r="D2" s="255"/>
      <c r="E2" s="33" t="s">
        <v>336</v>
      </c>
      <c r="F2" s="255"/>
      <c r="G2" s="255"/>
      <c r="H2" s="255"/>
      <c r="I2" s="252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8" ht="15" thickBot="1" x14ac:dyDescent="0.4">
      <c r="A3" s="256"/>
      <c r="B3" s="256"/>
      <c r="C3" s="256"/>
      <c r="D3" s="256"/>
      <c r="E3" s="32" t="s">
        <v>337</v>
      </c>
      <c r="F3" s="256"/>
      <c r="G3" s="256"/>
      <c r="H3" s="256"/>
      <c r="I3" s="253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</row>
    <row r="4" spans="1:48" x14ac:dyDescent="0.35">
      <c r="A4" s="40" t="s">
        <v>90</v>
      </c>
      <c r="B4" s="33">
        <v>1</v>
      </c>
      <c r="C4" s="64">
        <v>0.23</v>
      </c>
      <c r="D4" s="65">
        <v>0.06</v>
      </c>
      <c r="E4" s="65">
        <v>3.5</v>
      </c>
      <c r="F4" s="66">
        <v>0.53</v>
      </c>
      <c r="G4" s="64">
        <v>0.5</v>
      </c>
      <c r="H4" s="64">
        <v>7.0000000000000007E-2</v>
      </c>
      <c r="I4" s="66">
        <v>3.6</v>
      </c>
      <c r="J4" s="70">
        <f>AVERAGE(C10:C97)</f>
        <v>0.22890243902439042</v>
      </c>
      <c r="K4" s="70">
        <v>0.23</v>
      </c>
      <c r="L4" s="70">
        <v>0.06</v>
      </c>
      <c r="M4" s="70">
        <v>0.05</v>
      </c>
      <c r="N4" s="70">
        <v>3.02</v>
      </c>
      <c r="O4" s="70">
        <v>3</v>
      </c>
      <c r="P4" s="70">
        <v>0.49</v>
      </c>
      <c r="Q4" s="70">
        <v>0.49</v>
      </c>
      <c r="R4" s="70">
        <v>0.5</v>
      </c>
      <c r="S4" s="70">
        <v>0.5</v>
      </c>
      <c r="T4" s="70">
        <v>0.08</v>
      </c>
      <c r="U4" s="70">
        <v>7.0000000000000007E-2</v>
      </c>
      <c r="V4" s="70">
        <v>3.02</v>
      </c>
      <c r="W4" s="70">
        <v>3</v>
      </c>
      <c r="X4" s="61">
        <v>0.26</v>
      </c>
      <c r="Y4">
        <v>0.24</v>
      </c>
      <c r="Z4" s="62">
        <v>0.09</v>
      </c>
      <c r="AA4">
        <v>0.06</v>
      </c>
      <c r="AB4">
        <v>4.5</v>
      </c>
      <c r="AC4" s="61">
        <v>4</v>
      </c>
      <c r="AD4" s="62">
        <v>0.55000000000000004</v>
      </c>
      <c r="AE4" s="171">
        <v>0.53</v>
      </c>
      <c r="AF4" s="62">
        <v>0.52</v>
      </c>
      <c r="AG4" s="171">
        <v>0.51</v>
      </c>
      <c r="AH4" s="62">
        <v>0.13</v>
      </c>
      <c r="AI4">
        <v>0.08</v>
      </c>
      <c r="AJ4" s="62">
        <v>3.8</v>
      </c>
      <c r="AK4">
        <v>3.4</v>
      </c>
      <c r="AL4" t="s">
        <v>498</v>
      </c>
    </row>
    <row r="5" spans="1:48" x14ac:dyDescent="0.35">
      <c r="A5" s="40" t="s">
        <v>93</v>
      </c>
      <c r="B5" s="33">
        <v>2</v>
      </c>
      <c r="C5" s="65">
        <v>0.25</v>
      </c>
      <c r="D5" s="64">
        <v>0.04</v>
      </c>
      <c r="E5" s="64">
        <v>3</v>
      </c>
      <c r="F5" s="64">
        <v>0.47</v>
      </c>
      <c r="G5" s="65">
        <v>0.51</v>
      </c>
      <c r="H5" s="64">
        <v>0.05</v>
      </c>
      <c r="I5" s="64">
        <v>2.8</v>
      </c>
      <c r="J5" s="70">
        <v>0.22890243902439042</v>
      </c>
      <c r="K5">
        <v>0.23</v>
      </c>
      <c r="L5" s="70">
        <v>0.06</v>
      </c>
      <c r="M5" s="70">
        <v>0.05</v>
      </c>
      <c r="N5" s="70">
        <v>3.02</v>
      </c>
      <c r="O5" s="70">
        <v>3</v>
      </c>
      <c r="P5" s="70">
        <v>0.49</v>
      </c>
      <c r="Q5" s="70">
        <v>0.49</v>
      </c>
      <c r="R5" s="70">
        <v>0.5</v>
      </c>
      <c r="S5" s="70">
        <v>0.5</v>
      </c>
      <c r="T5" s="70">
        <v>0.08</v>
      </c>
      <c r="U5" s="70">
        <v>7.0000000000000007E-2</v>
      </c>
      <c r="V5" s="70">
        <v>3.02</v>
      </c>
      <c r="W5" s="70">
        <v>3</v>
      </c>
      <c r="X5" s="61">
        <v>0.26</v>
      </c>
      <c r="Y5">
        <v>0.24</v>
      </c>
      <c r="Z5" s="62">
        <v>0.09</v>
      </c>
      <c r="AA5">
        <v>0.06</v>
      </c>
      <c r="AB5">
        <v>4.5</v>
      </c>
      <c r="AC5" s="61">
        <v>4</v>
      </c>
      <c r="AD5" s="62">
        <v>0.55000000000000004</v>
      </c>
      <c r="AE5" s="171">
        <v>0.53</v>
      </c>
      <c r="AF5" s="62">
        <v>0.52</v>
      </c>
      <c r="AG5" s="171">
        <v>0.51</v>
      </c>
      <c r="AH5" s="62">
        <v>0.13</v>
      </c>
      <c r="AI5">
        <v>0.08</v>
      </c>
      <c r="AJ5" s="62">
        <v>3.8</v>
      </c>
      <c r="AK5">
        <v>3.4</v>
      </c>
      <c r="AL5" t="s">
        <v>498</v>
      </c>
      <c r="AP5" t="s">
        <v>323</v>
      </c>
      <c r="AQ5" t="s">
        <v>324</v>
      </c>
      <c r="AR5" t="s">
        <v>454</v>
      </c>
      <c r="AS5" t="s">
        <v>325</v>
      </c>
      <c r="AT5" t="s">
        <v>326</v>
      </c>
      <c r="AU5" t="s">
        <v>327</v>
      </c>
      <c r="AV5" t="s">
        <v>455</v>
      </c>
    </row>
    <row r="6" spans="1:48" x14ac:dyDescent="0.35">
      <c r="A6" s="40" t="s">
        <v>94</v>
      </c>
      <c r="B6" s="33">
        <v>3</v>
      </c>
      <c r="C6" s="66">
        <v>0.26</v>
      </c>
      <c r="D6" s="65">
        <v>7.0000000000000007E-2</v>
      </c>
      <c r="E6" s="66">
        <v>4.5</v>
      </c>
      <c r="F6" s="65">
        <v>0.53</v>
      </c>
      <c r="G6" s="64">
        <v>0.51</v>
      </c>
      <c r="H6" s="64">
        <v>0.06</v>
      </c>
      <c r="I6" s="66">
        <v>3.6</v>
      </c>
      <c r="J6" s="70">
        <v>0.22890243902439042</v>
      </c>
      <c r="K6">
        <v>0.23</v>
      </c>
      <c r="L6" s="70">
        <v>0.06</v>
      </c>
      <c r="M6" s="70">
        <v>0.05</v>
      </c>
      <c r="N6" s="70">
        <v>3.02</v>
      </c>
      <c r="O6" s="70">
        <v>3</v>
      </c>
      <c r="P6" s="70">
        <v>0.49</v>
      </c>
      <c r="Q6" s="70">
        <v>0.49</v>
      </c>
      <c r="R6" s="70">
        <v>0.5</v>
      </c>
      <c r="S6" s="70">
        <v>0.5</v>
      </c>
      <c r="T6" s="70">
        <v>0.08</v>
      </c>
      <c r="U6" s="70">
        <v>7.0000000000000007E-2</v>
      </c>
      <c r="V6" s="70">
        <v>3.02</v>
      </c>
      <c r="W6" s="70">
        <v>3</v>
      </c>
      <c r="X6" s="61">
        <v>0.26</v>
      </c>
      <c r="Y6">
        <v>0.24</v>
      </c>
      <c r="Z6" s="62">
        <v>0.09</v>
      </c>
      <c r="AA6">
        <v>0.06</v>
      </c>
      <c r="AB6">
        <v>4.5</v>
      </c>
      <c r="AC6" s="61">
        <v>4</v>
      </c>
      <c r="AD6" s="62">
        <v>0.55000000000000004</v>
      </c>
      <c r="AE6" s="171">
        <v>0.53</v>
      </c>
      <c r="AF6" s="62">
        <v>0.52</v>
      </c>
      <c r="AG6" s="171">
        <v>0.51</v>
      </c>
      <c r="AH6" s="62">
        <v>0.13</v>
      </c>
      <c r="AI6">
        <v>0.08</v>
      </c>
      <c r="AJ6" s="62">
        <v>3.8</v>
      </c>
      <c r="AK6">
        <v>3.4</v>
      </c>
      <c r="AL6" t="s">
        <v>498</v>
      </c>
      <c r="AO6" t="s">
        <v>451</v>
      </c>
      <c r="AP6" s="70">
        <f t="shared" ref="AP6:AV6" si="0">AVERAGE(C4:C91)</f>
        <v>0.23102272727272738</v>
      </c>
      <c r="AQ6" s="70">
        <f t="shared" si="0"/>
        <v>5.8977272727272712E-2</v>
      </c>
      <c r="AR6" s="70">
        <f t="shared" si="0"/>
        <v>3.0227272727272729</v>
      </c>
      <c r="AS6" s="70">
        <f t="shared" si="0"/>
        <v>0.48659090909090902</v>
      </c>
      <c r="AT6" s="70">
        <f t="shared" si="0"/>
        <v>0.50181818181818194</v>
      </c>
      <c r="AU6" s="70">
        <f t="shared" si="0"/>
        <v>8.0681818181818132E-2</v>
      </c>
      <c r="AV6" s="70">
        <f t="shared" si="0"/>
        <v>3.0227272727272734</v>
      </c>
    </row>
    <row r="7" spans="1:48" x14ac:dyDescent="0.35">
      <c r="A7" s="40" t="s">
        <v>96</v>
      </c>
      <c r="B7" s="33">
        <v>5</v>
      </c>
      <c r="C7" s="66">
        <v>0.31</v>
      </c>
      <c r="D7" s="66">
        <v>0.12</v>
      </c>
      <c r="E7" s="66">
        <v>5</v>
      </c>
      <c r="F7" s="64">
        <v>0.46</v>
      </c>
      <c r="G7" s="64">
        <v>0.48</v>
      </c>
      <c r="H7" s="66">
        <v>0.16</v>
      </c>
      <c r="I7" s="66">
        <v>3.6</v>
      </c>
      <c r="J7" s="70">
        <v>0.22890243902439042</v>
      </c>
      <c r="K7">
        <v>0.23</v>
      </c>
      <c r="L7" s="70">
        <v>0.06</v>
      </c>
      <c r="M7" s="70">
        <v>0.05</v>
      </c>
      <c r="N7" s="70">
        <v>3.02</v>
      </c>
      <c r="O7" s="70">
        <v>3</v>
      </c>
      <c r="P7" s="70">
        <v>0.49</v>
      </c>
      <c r="Q7" s="70">
        <v>0.49</v>
      </c>
      <c r="R7" s="70">
        <v>0.5</v>
      </c>
      <c r="S7" s="70">
        <v>0.5</v>
      </c>
      <c r="T7" s="70">
        <v>0.08</v>
      </c>
      <c r="U7" s="70">
        <v>7.0000000000000007E-2</v>
      </c>
      <c r="V7" s="70">
        <v>3.02</v>
      </c>
      <c r="W7" s="70">
        <v>3</v>
      </c>
      <c r="X7" s="61">
        <v>0.26</v>
      </c>
      <c r="Y7">
        <v>0.24</v>
      </c>
      <c r="Z7" s="62">
        <v>0.09</v>
      </c>
      <c r="AA7">
        <v>0.06</v>
      </c>
      <c r="AB7">
        <v>4.5</v>
      </c>
      <c r="AC7" s="61">
        <v>4</v>
      </c>
      <c r="AD7" s="62">
        <v>0.55000000000000004</v>
      </c>
      <c r="AE7" s="171">
        <v>0.53</v>
      </c>
      <c r="AF7" s="62">
        <v>0.52</v>
      </c>
      <c r="AG7" s="171">
        <v>0.51</v>
      </c>
      <c r="AH7" s="62">
        <v>0.13</v>
      </c>
      <c r="AI7">
        <v>0.08</v>
      </c>
      <c r="AJ7" s="62">
        <v>3.8</v>
      </c>
      <c r="AK7">
        <v>3.4</v>
      </c>
      <c r="AL7" t="s">
        <v>498</v>
      </c>
      <c r="AO7" t="s">
        <v>452</v>
      </c>
      <c r="AP7" s="70">
        <f t="shared" ref="AP7:AV7" si="1">MEDIAN(C4:C91)</f>
        <v>0.23</v>
      </c>
      <c r="AQ7" s="70">
        <f t="shared" si="1"/>
        <v>0.05</v>
      </c>
      <c r="AR7" s="70">
        <f t="shared" si="1"/>
        <v>3</v>
      </c>
      <c r="AS7" s="70">
        <f t="shared" si="1"/>
        <v>0.48499999999999999</v>
      </c>
      <c r="AT7" s="70">
        <f t="shared" si="1"/>
        <v>0.5</v>
      </c>
      <c r="AU7" s="70">
        <f t="shared" si="1"/>
        <v>7.0000000000000007E-2</v>
      </c>
      <c r="AV7" s="70">
        <f t="shared" si="1"/>
        <v>3</v>
      </c>
    </row>
    <row r="8" spans="1:48" x14ac:dyDescent="0.35">
      <c r="A8" s="40" t="s">
        <v>97</v>
      </c>
      <c r="B8" s="33">
        <v>6</v>
      </c>
      <c r="C8" s="65">
        <v>0.24</v>
      </c>
      <c r="D8" s="66">
        <v>0.24</v>
      </c>
      <c r="E8" s="66">
        <v>4.5</v>
      </c>
      <c r="F8" s="64">
        <v>0.46</v>
      </c>
      <c r="G8" s="64">
        <v>0.46</v>
      </c>
      <c r="H8" s="66">
        <v>0.28999999999999998</v>
      </c>
      <c r="I8" s="65">
        <v>3.4</v>
      </c>
      <c r="J8" s="70">
        <v>0.22890243902439042</v>
      </c>
      <c r="K8">
        <v>0.23</v>
      </c>
      <c r="L8" s="70">
        <v>0.06</v>
      </c>
      <c r="M8" s="70">
        <v>0.05</v>
      </c>
      <c r="N8" s="70">
        <v>3.02</v>
      </c>
      <c r="O8" s="70">
        <v>3</v>
      </c>
      <c r="P8" s="70">
        <v>0.49</v>
      </c>
      <c r="Q8" s="70">
        <v>0.49</v>
      </c>
      <c r="R8" s="70">
        <v>0.5</v>
      </c>
      <c r="S8" s="70">
        <v>0.5</v>
      </c>
      <c r="T8" s="70">
        <v>0.08</v>
      </c>
      <c r="U8" s="70">
        <v>7.0000000000000007E-2</v>
      </c>
      <c r="V8" s="70">
        <v>3.02</v>
      </c>
      <c r="W8" s="70">
        <v>3</v>
      </c>
      <c r="X8" s="61">
        <v>0.26</v>
      </c>
      <c r="Y8">
        <v>0.24</v>
      </c>
      <c r="Z8" s="62">
        <v>0.09</v>
      </c>
      <c r="AA8">
        <v>0.06</v>
      </c>
      <c r="AB8">
        <v>4.5</v>
      </c>
      <c r="AC8" s="61">
        <v>4</v>
      </c>
      <c r="AD8" s="62">
        <v>0.55000000000000004</v>
      </c>
      <c r="AE8" s="171">
        <v>0.53</v>
      </c>
      <c r="AF8" s="62">
        <v>0.52</v>
      </c>
      <c r="AG8" s="171">
        <v>0.51</v>
      </c>
      <c r="AH8" s="62">
        <v>0.13</v>
      </c>
      <c r="AI8">
        <v>0.08</v>
      </c>
      <c r="AJ8" s="62">
        <v>3.8</v>
      </c>
      <c r="AK8">
        <v>3.4</v>
      </c>
      <c r="AL8" t="s">
        <v>498</v>
      </c>
      <c r="AO8" t="s">
        <v>444</v>
      </c>
    </row>
    <row r="9" spans="1:48" x14ac:dyDescent="0.35">
      <c r="A9" s="40" t="s">
        <v>98</v>
      </c>
      <c r="B9" s="33">
        <v>7</v>
      </c>
      <c r="C9" s="66">
        <v>0.27</v>
      </c>
      <c r="D9" s="66">
        <v>0.19</v>
      </c>
      <c r="E9" s="66">
        <v>5</v>
      </c>
      <c r="F9" s="64">
        <v>0.5</v>
      </c>
      <c r="G9" s="64">
        <v>0.48</v>
      </c>
      <c r="H9" s="66">
        <v>0.15</v>
      </c>
      <c r="I9" s="66">
        <v>3.8</v>
      </c>
      <c r="J9" s="70">
        <v>0.22890243902439042</v>
      </c>
      <c r="K9">
        <v>0.23</v>
      </c>
      <c r="L9" s="70">
        <v>0.06</v>
      </c>
      <c r="M9" s="70">
        <v>0.05</v>
      </c>
      <c r="N9" s="70">
        <v>3.02</v>
      </c>
      <c r="O9" s="70">
        <v>3</v>
      </c>
      <c r="P9" s="70">
        <v>0.49</v>
      </c>
      <c r="Q9" s="70">
        <v>0.49</v>
      </c>
      <c r="R9" s="70">
        <v>0.5</v>
      </c>
      <c r="S9" s="70">
        <v>0.5</v>
      </c>
      <c r="T9" s="70">
        <v>0.08</v>
      </c>
      <c r="U9" s="70">
        <v>7.0000000000000007E-2</v>
      </c>
      <c r="V9" s="70">
        <v>3.02</v>
      </c>
      <c r="W9" s="70">
        <v>3</v>
      </c>
      <c r="X9" s="61">
        <v>0.26</v>
      </c>
      <c r="Y9">
        <v>0.24</v>
      </c>
      <c r="Z9" s="62">
        <v>0.09</v>
      </c>
      <c r="AA9">
        <v>0.06</v>
      </c>
      <c r="AB9">
        <v>4.5</v>
      </c>
      <c r="AC9" s="61">
        <v>4</v>
      </c>
      <c r="AD9" s="62">
        <v>0.55000000000000004</v>
      </c>
      <c r="AE9" s="171">
        <v>0.53</v>
      </c>
      <c r="AF9" s="62">
        <v>0.52</v>
      </c>
      <c r="AG9" s="171">
        <v>0.51</v>
      </c>
      <c r="AH9" s="62">
        <v>0.13</v>
      </c>
      <c r="AI9">
        <v>0.08</v>
      </c>
      <c r="AJ9" s="62">
        <v>3.8</v>
      </c>
      <c r="AK9">
        <v>3.4</v>
      </c>
      <c r="AL9" t="s">
        <v>498</v>
      </c>
      <c r="AO9" t="s">
        <v>453</v>
      </c>
    </row>
    <row r="10" spans="1:48" x14ac:dyDescent="0.35">
      <c r="A10" s="40" t="s">
        <v>99</v>
      </c>
      <c r="B10" s="33">
        <v>8</v>
      </c>
      <c r="C10" s="65">
        <v>0.24</v>
      </c>
      <c r="D10" s="66">
        <v>7.0000000000000007E-2</v>
      </c>
      <c r="E10" s="66">
        <v>4.5</v>
      </c>
      <c r="F10" s="65">
        <v>0.52</v>
      </c>
      <c r="G10" s="64">
        <v>0.49</v>
      </c>
      <c r="H10" s="65">
        <v>7.0000000000000007E-2</v>
      </c>
      <c r="I10" s="66">
        <v>3.6</v>
      </c>
      <c r="J10" s="70">
        <v>0.22890243902439042</v>
      </c>
      <c r="K10">
        <v>0.23</v>
      </c>
      <c r="L10" s="70">
        <v>0.06</v>
      </c>
      <c r="M10" s="70">
        <v>0.05</v>
      </c>
      <c r="N10" s="70">
        <v>3.02</v>
      </c>
      <c r="O10" s="70">
        <v>3</v>
      </c>
      <c r="P10" s="70">
        <v>0.49</v>
      </c>
      <c r="Q10" s="70">
        <v>0.49</v>
      </c>
      <c r="R10" s="70">
        <v>0.5</v>
      </c>
      <c r="S10" s="70">
        <v>0.5</v>
      </c>
      <c r="T10" s="70">
        <v>0.08</v>
      </c>
      <c r="U10" s="70">
        <v>7.0000000000000007E-2</v>
      </c>
      <c r="V10" s="70">
        <v>3.02</v>
      </c>
      <c r="W10" s="70">
        <v>3</v>
      </c>
      <c r="X10" s="61">
        <v>0.26</v>
      </c>
      <c r="Y10">
        <v>0.24</v>
      </c>
      <c r="Z10" s="62">
        <v>0.09</v>
      </c>
      <c r="AA10">
        <v>0.06</v>
      </c>
      <c r="AB10">
        <v>4.5</v>
      </c>
      <c r="AC10" s="61">
        <v>4</v>
      </c>
      <c r="AD10" s="62">
        <v>0.55000000000000004</v>
      </c>
      <c r="AE10" s="171">
        <v>0.53</v>
      </c>
      <c r="AF10" s="62">
        <v>0.52</v>
      </c>
      <c r="AG10" s="171">
        <v>0.51</v>
      </c>
      <c r="AH10" s="62">
        <v>0.13</v>
      </c>
      <c r="AI10">
        <v>0.08</v>
      </c>
      <c r="AJ10" s="62">
        <v>3.8</v>
      </c>
      <c r="AK10">
        <v>3.4</v>
      </c>
      <c r="AL10" t="s">
        <v>498</v>
      </c>
    </row>
    <row r="11" spans="1:48" x14ac:dyDescent="0.35">
      <c r="A11" s="40" t="s">
        <v>100</v>
      </c>
      <c r="B11" s="33">
        <v>9</v>
      </c>
      <c r="C11" s="65">
        <v>0.24</v>
      </c>
      <c r="D11" s="66">
        <v>0.13</v>
      </c>
      <c r="E11" s="66">
        <v>4.5</v>
      </c>
      <c r="F11" s="64">
        <v>0.43</v>
      </c>
      <c r="G11" s="64">
        <v>0.48</v>
      </c>
      <c r="H11" s="66">
        <v>0.19</v>
      </c>
      <c r="I11" s="65">
        <v>3.2</v>
      </c>
      <c r="J11" s="70">
        <v>0.22890243902439042</v>
      </c>
      <c r="K11">
        <v>0.23</v>
      </c>
      <c r="L11" s="70">
        <v>0.06</v>
      </c>
      <c r="M11" s="70">
        <v>0.05</v>
      </c>
      <c r="N11" s="70">
        <v>3.02</v>
      </c>
      <c r="O11" s="70">
        <v>3</v>
      </c>
      <c r="P11" s="70">
        <v>0.49</v>
      </c>
      <c r="Q11" s="70">
        <v>0.49</v>
      </c>
      <c r="R11" s="70">
        <v>0.5</v>
      </c>
      <c r="S11" s="70">
        <v>0.5</v>
      </c>
      <c r="T11" s="70">
        <v>0.08</v>
      </c>
      <c r="U11" s="70">
        <v>7.0000000000000007E-2</v>
      </c>
      <c r="V11" s="70">
        <v>3.02</v>
      </c>
      <c r="W11" s="70">
        <v>3</v>
      </c>
      <c r="X11" s="61">
        <v>0.26</v>
      </c>
      <c r="Y11">
        <v>0.24</v>
      </c>
      <c r="Z11" s="62">
        <v>0.09</v>
      </c>
      <c r="AA11">
        <v>0.06</v>
      </c>
      <c r="AB11">
        <v>4.5</v>
      </c>
      <c r="AC11" s="61">
        <v>4</v>
      </c>
      <c r="AD11" s="62">
        <v>0.55000000000000004</v>
      </c>
      <c r="AE11" s="171">
        <v>0.53</v>
      </c>
      <c r="AF11" s="62">
        <v>0.52</v>
      </c>
      <c r="AG11" s="171">
        <v>0.51</v>
      </c>
      <c r="AH11" s="62">
        <v>0.13</v>
      </c>
      <c r="AI11">
        <v>0.08</v>
      </c>
      <c r="AJ11" s="62">
        <v>3.8</v>
      </c>
      <c r="AK11">
        <v>3.4</v>
      </c>
      <c r="AL11" t="s">
        <v>498</v>
      </c>
    </row>
    <row r="12" spans="1:48" x14ac:dyDescent="0.35">
      <c r="A12" s="40" t="s">
        <v>101</v>
      </c>
      <c r="B12" s="33">
        <v>10</v>
      </c>
      <c r="C12" s="66">
        <v>0.25</v>
      </c>
      <c r="D12" s="64">
        <v>0.04</v>
      </c>
      <c r="E12" s="65">
        <v>3.5</v>
      </c>
      <c r="F12" s="66">
        <v>0.56999999999999995</v>
      </c>
      <c r="G12" s="64">
        <v>0.5</v>
      </c>
      <c r="H12" s="64">
        <v>7.0000000000000007E-2</v>
      </c>
      <c r="I12" s="66">
        <v>3.6</v>
      </c>
      <c r="J12" s="70">
        <v>0.22890243902439042</v>
      </c>
      <c r="K12">
        <v>0.23</v>
      </c>
      <c r="L12" s="70">
        <v>0.06</v>
      </c>
      <c r="M12" s="70">
        <v>0.05</v>
      </c>
      <c r="N12" s="70">
        <v>3.02</v>
      </c>
      <c r="O12" s="70">
        <v>3</v>
      </c>
      <c r="P12" s="70">
        <v>0.49</v>
      </c>
      <c r="Q12" s="70">
        <v>0.49</v>
      </c>
      <c r="R12" s="70">
        <v>0.5</v>
      </c>
      <c r="S12" s="70">
        <v>0.5</v>
      </c>
      <c r="T12" s="70">
        <v>0.08</v>
      </c>
      <c r="U12" s="70">
        <v>7.0000000000000007E-2</v>
      </c>
      <c r="V12" s="70">
        <v>3.02</v>
      </c>
      <c r="W12" s="70">
        <v>3</v>
      </c>
      <c r="X12" s="61">
        <v>0.26</v>
      </c>
      <c r="Y12">
        <v>0.24</v>
      </c>
      <c r="Z12" s="62">
        <v>0.09</v>
      </c>
      <c r="AA12">
        <v>0.06</v>
      </c>
      <c r="AB12">
        <v>4.5</v>
      </c>
      <c r="AC12" s="61">
        <v>4</v>
      </c>
      <c r="AD12" s="62">
        <v>0.55000000000000004</v>
      </c>
      <c r="AE12" s="171">
        <v>0.53</v>
      </c>
      <c r="AF12" s="62">
        <v>0.52</v>
      </c>
      <c r="AG12" s="171">
        <v>0.51</v>
      </c>
      <c r="AH12" s="62">
        <v>0.13</v>
      </c>
      <c r="AI12">
        <v>0.08</v>
      </c>
      <c r="AJ12" s="62">
        <v>3.8</v>
      </c>
      <c r="AK12">
        <v>3.4</v>
      </c>
      <c r="AL12" t="s">
        <v>498</v>
      </c>
    </row>
    <row r="13" spans="1:48" x14ac:dyDescent="0.35">
      <c r="A13" s="40" t="s">
        <v>102</v>
      </c>
      <c r="B13" s="33">
        <v>11</v>
      </c>
      <c r="C13" s="64">
        <v>0.21</v>
      </c>
      <c r="D13" s="65">
        <v>7.0000000000000007E-2</v>
      </c>
      <c r="E13" s="64">
        <v>3</v>
      </c>
      <c r="F13" s="66">
        <v>0.57999999999999996</v>
      </c>
      <c r="G13" s="64">
        <v>0.49</v>
      </c>
      <c r="H13" s="65">
        <v>0.08</v>
      </c>
      <c r="I13" s="65">
        <v>3.4</v>
      </c>
      <c r="J13" s="70">
        <v>0.22890243902439042</v>
      </c>
      <c r="K13">
        <v>0.23</v>
      </c>
      <c r="L13" s="70">
        <v>0.06</v>
      </c>
      <c r="M13" s="70">
        <v>0.05</v>
      </c>
      <c r="N13" s="70">
        <v>3.02</v>
      </c>
      <c r="O13" s="70">
        <v>3</v>
      </c>
      <c r="P13" s="70">
        <v>0.49</v>
      </c>
      <c r="Q13" s="70">
        <v>0.49</v>
      </c>
      <c r="R13" s="70">
        <v>0.5</v>
      </c>
      <c r="S13" s="70">
        <v>0.5</v>
      </c>
      <c r="T13" s="70">
        <v>0.08</v>
      </c>
      <c r="U13" s="70">
        <v>7.0000000000000007E-2</v>
      </c>
      <c r="V13" s="70">
        <v>3.02</v>
      </c>
      <c r="W13" s="70">
        <v>3</v>
      </c>
      <c r="X13" s="61">
        <v>0.26</v>
      </c>
      <c r="Y13">
        <v>0.24</v>
      </c>
      <c r="Z13" s="62">
        <v>0.09</v>
      </c>
      <c r="AA13">
        <v>0.06</v>
      </c>
      <c r="AB13">
        <v>4.5</v>
      </c>
      <c r="AC13" s="61">
        <v>4</v>
      </c>
      <c r="AD13" s="62">
        <v>0.55000000000000004</v>
      </c>
      <c r="AE13" s="171">
        <v>0.53</v>
      </c>
      <c r="AF13" s="62">
        <v>0.52</v>
      </c>
      <c r="AG13" s="171">
        <v>0.51</v>
      </c>
      <c r="AH13" s="62">
        <v>0.13</v>
      </c>
      <c r="AI13">
        <v>0.08</v>
      </c>
      <c r="AJ13" s="62">
        <v>3.8</v>
      </c>
      <c r="AK13">
        <v>3.4</v>
      </c>
      <c r="AL13" t="s">
        <v>498</v>
      </c>
    </row>
    <row r="14" spans="1:48" x14ac:dyDescent="0.35">
      <c r="A14" s="40" t="s">
        <v>103</v>
      </c>
      <c r="B14" s="33">
        <v>12</v>
      </c>
      <c r="C14" s="64">
        <v>0.21</v>
      </c>
      <c r="D14" s="66">
        <v>0.08</v>
      </c>
      <c r="E14" s="65">
        <v>3.5</v>
      </c>
      <c r="F14" s="64">
        <v>0.48</v>
      </c>
      <c r="G14" s="64">
        <v>0.46</v>
      </c>
      <c r="H14" s="66">
        <v>0.19</v>
      </c>
      <c r="I14" s="65">
        <v>3.2</v>
      </c>
      <c r="J14" s="70">
        <v>0.22890243902439042</v>
      </c>
      <c r="K14">
        <v>0.23</v>
      </c>
      <c r="L14" s="70">
        <v>0.06</v>
      </c>
      <c r="M14" s="70">
        <v>0.05</v>
      </c>
      <c r="N14" s="70">
        <v>3.02</v>
      </c>
      <c r="O14" s="70">
        <v>3</v>
      </c>
      <c r="P14" s="70">
        <v>0.49</v>
      </c>
      <c r="Q14" s="70">
        <v>0.49</v>
      </c>
      <c r="R14" s="70">
        <v>0.5</v>
      </c>
      <c r="S14" s="70">
        <v>0.5</v>
      </c>
      <c r="T14" s="70">
        <v>0.08</v>
      </c>
      <c r="U14" s="70">
        <v>7.0000000000000007E-2</v>
      </c>
      <c r="V14" s="70">
        <v>3.02</v>
      </c>
      <c r="W14" s="70">
        <v>3</v>
      </c>
      <c r="X14" s="61">
        <v>0.26</v>
      </c>
      <c r="Y14">
        <v>0.24</v>
      </c>
      <c r="Z14" s="62">
        <v>0.09</v>
      </c>
      <c r="AA14">
        <v>0.06</v>
      </c>
      <c r="AB14">
        <v>4.5</v>
      </c>
      <c r="AC14" s="61">
        <v>4</v>
      </c>
      <c r="AD14" s="62">
        <v>0.55000000000000004</v>
      </c>
      <c r="AE14" s="171">
        <v>0.53</v>
      </c>
      <c r="AF14" s="62">
        <v>0.52</v>
      </c>
      <c r="AG14" s="171">
        <v>0.51</v>
      </c>
      <c r="AH14" s="62">
        <v>0.13</v>
      </c>
      <c r="AI14">
        <v>0.08</v>
      </c>
      <c r="AJ14" s="62">
        <v>3.8</v>
      </c>
      <c r="AK14">
        <v>3.4</v>
      </c>
      <c r="AL14" t="s">
        <v>498</v>
      </c>
    </row>
    <row r="15" spans="1:48" x14ac:dyDescent="0.35">
      <c r="A15" s="40" t="s">
        <v>104</v>
      </c>
      <c r="B15" s="33">
        <v>13</v>
      </c>
      <c r="C15" s="64">
        <v>0.22</v>
      </c>
      <c r="D15" s="64">
        <v>0.05</v>
      </c>
      <c r="E15" s="64">
        <v>2.5</v>
      </c>
      <c r="F15" s="66">
        <v>0.54</v>
      </c>
      <c r="G15" s="64">
        <v>0.5</v>
      </c>
      <c r="H15" s="64">
        <v>0.06</v>
      </c>
      <c r="I15" s="65">
        <v>3.2</v>
      </c>
      <c r="J15" s="70">
        <v>0.22890243902439042</v>
      </c>
      <c r="K15">
        <v>0.23</v>
      </c>
      <c r="L15" s="70">
        <v>0.06</v>
      </c>
      <c r="M15" s="70">
        <v>0.05</v>
      </c>
      <c r="N15" s="70">
        <v>3.02</v>
      </c>
      <c r="O15" s="70">
        <v>3</v>
      </c>
      <c r="P15" s="70">
        <v>0.49</v>
      </c>
      <c r="Q15" s="70">
        <v>0.49</v>
      </c>
      <c r="R15" s="70">
        <v>0.5</v>
      </c>
      <c r="S15" s="70">
        <v>0.5</v>
      </c>
      <c r="T15" s="70">
        <v>0.08</v>
      </c>
      <c r="U15" s="70">
        <v>7.0000000000000007E-2</v>
      </c>
      <c r="V15" s="70">
        <v>3.02</v>
      </c>
      <c r="W15" s="70">
        <v>3</v>
      </c>
      <c r="X15" s="61">
        <v>0.26</v>
      </c>
      <c r="Y15">
        <v>0.24</v>
      </c>
      <c r="Z15" s="62">
        <v>0.09</v>
      </c>
      <c r="AA15">
        <v>0.06</v>
      </c>
      <c r="AB15">
        <v>4.5</v>
      </c>
      <c r="AC15" s="61">
        <v>4</v>
      </c>
      <c r="AD15" s="62">
        <v>0.55000000000000004</v>
      </c>
      <c r="AE15" s="171">
        <v>0.53</v>
      </c>
      <c r="AF15" s="62">
        <v>0.52</v>
      </c>
      <c r="AG15" s="171">
        <v>0.51</v>
      </c>
      <c r="AH15" s="62">
        <v>0.13</v>
      </c>
      <c r="AI15">
        <v>0.08</v>
      </c>
      <c r="AJ15" s="62">
        <v>3.8</v>
      </c>
      <c r="AK15">
        <v>3.4</v>
      </c>
      <c r="AL15" t="s">
        <v>498</v>
      </c>
    </row>
    <row r="16" spans="1:48" x14ac:dyDescent="0.35">
      <c r="A16" s="40" t="s">
        <v>106</v>
      </c>
      <c r="B16" s="33">
        <v>14</v>
      </c>
      <c r="C16" s="64">
        <v>0.23</v>
      </c>
      <c r="D16" s="65">
        <v>0.05</v>
      </c>
      <c r="E16" s="66">
        <v>4</v>
      </c>
      <c r="F16" s="64">
        <v>0.5</v>
      </c>
      <c r="G16" s="65">
        <v>0.51</v>
      </c>
      <c r="H16" s="64">
        <v>0.06</v>
      </c>
      <c r="I16" s="66">
        <v>3.6</v>
      </c>
      <c r="J16" s="70">
        <v>0.22890243902439042</v>
      </c>
      <c r="K16">
        <v>0.23</v>
      </c>
      <c r="L16" s="70">
        <v>0.06</v>
      </c>
      <c r="M16" s="70">
        <v>0.05</v>
      </c>
      <c r="N16" s="70">
        <v>3.02</v>
      </c>
      <c r="O16" s="70">
        <v>3</v>
      </c>
      <c r="P16" s="70">
        <v>0.49</v>
      </c>
      <c r="Q16" s="70">
        <v>0.49</v>
      </c>
      <c r="R16" s="70">
        <v>0.5</v>
      </c>
      <c r="S16" s="70">
        <v>0.5</v>
      </c>
      <c r="T16" s="70">
        <v>0.08</v>
      </c>
      <c r="U16" s="70">
        <v>7.0000000000000007E-2</v>
      </c>
      <c r="V16" s="70">
        <v>3.02</v>
      </c>
      <c r="W16" s="70">
        <v>3</v>
      </c>
      <c r="X16" s="61">
        <v>0.26</v>
      </c>
      <c r="Y16">
        <v>0.24</v>
      </c>
      <c r="Z16" s="62">
        <v>0.09</v>
      </c>
      <c r="AA16">
        <v>0.06</v>
      </c>
      <c r="AB16">
        <v>4.5</v>
      </c>
      <c r="AC16" s="61">
        <v>4</v>
      </c>
      <c r="AD16" s="62">
        <v>0.55000000000000004</v>
      </c>
      <c r="AE16" s="171">
        <v>0.53</v>
      </c>
      <c r="AF16" s="62">
        <v>0.52</v>
      </c>
      <c r="AG16" s="171">
        <v>0.51</v>
      </c>
      <c r="AH16" s="62">
        <v>0.13</v>
      </c>
      <c r="AI16">
        <v>0.08</v>
      </c>
      <c r="AJ16" s="62">
        <v>3.8</v>
      </c>
      <c r="AK16">
        <v>3.4</v>
      </c>
      <c r="AL16" t="s">
        <v>498</v>
      </c>
    </row>
    <row r="17" spans="1:38" x14ac:dyDescent="0.35">
      <c r="A17" s="40" t="s">
        <v>107</v>
      </c>
      <c r="B17" s="33">
        <v>15</v>
      </c>
      <c r="C17" s="64">
        <v>0.2</v>
      </c>
      <c r="D17" s="64">
        <v>0.04</v>
      </c>
      <c r="E17" s="64">
        <v>1.5</v>
      </c>
      <c r="F17" s="66">
        <v>0.53</v>
      </c>
      <c r="G17" s="64">
        <v>0.5</v>
      </c>
      <c r="H17" s="64">
        <v>7.0000000000000007E-2</v>
      </c>
      <c r="I17" s="64">
        <v>2.6</v>
      </c>
      <c r="J17" s="70">
        <v>0.22890243902439042</v>
      </c>
      <c r="K17">
        <v>0.23</v>
      </c>
      <c r="L17" s="70">
        <v>0.06</v>
      </c>
      <c r="M17" s="70">
        <v>0.05</v>
      </c>
      <c r="N17" s="70">
        <v>3.02</v>
      </c>
      <c r="O17" s="70">
        <v>3</v>
      </c>
      <c r="P17" s="70">
        <v>0.49</v>
      </c>
      <c r="Q17" s="70">
        <v>0.49</v>
      </c>
      <c r="R17" s="70">
        <v>0.5</v>
      </c>
      <c r="S17" s="70">
        <v>0.5</v>
      </c>
      <c r="T17" s="70">
        <v>0.08</v>
      </c>
      <c r="U17" s="70">
        <v>7.0000000000000007E-2</v>
      </c>
      <c r="V17" s="70">
        <v>3.02</v>
      </c>
      <c r="W17" s="70">
        <v>3</v>
      </c>
      <c r="X17" s="61">
        <v>0.26</v>
      </c>
      <c r="Y17">
        <v>0.24</v>
      </c>
      <c r="Z17" s="62">
        <v>0.09</v>
      </c>
      <c r="AA17">
        <v>0.06</v>
      </c>
      <c r="AB17">
        <v>4.5</v>
      </c>
      <c r="AC17" s="61">
        <v>4</v>
      </c>
      <c r="AD17" s="62">
        <v>0.55000000000000004</v>
      </c>
      <c r="AE17" s="171">
        <v>0.53</v>
      </c>
      <c r="AF17" s="62">
        <v>0.52</v>
      </c>
      <c r="AG17" s="171">
        <v>0.51</v>
      </c>
      <c r="AH17" s="62">
        <v>0.13</v>
      </c>
      <c r="AI17">
        <v>0.08</v>
      </c>
      <c r="AJ17" s="62">
        <v>3.8</v>
      </c>
      <c r="AK17">
        <v>3.4</v>
      </c>
      <c r="AL17" t="s">
        <v>498</v>
      </c>
    </row>
    <row r="18" spans="1:38" x14ac:dyDescent="0.35">
      <c r="A18" s="40" t="s">
        <v>109</v>
      </c>
      <c r="B18" s="33">
        <v>16</v>
      </c>
      <c r="C18" s="65">
        <v>0.24</v>
      </c>
      <c r="D18" s="64">
        <v>0.05</v>
      </c>
      <c r="E18" s="65">
        <v>3.5</v>
      </c>
      <c r="F18" s="66">
        <v>0.53</v>
      </c>
      <c r="G18" s="64">
        <v>0.51</v>
      </c>
      <c r="H18" s="64">
        <v>0.06</v>
      </c>
      <c r="I18" s="65">
        <v>3.4</v>
      </c>
      <c r="J18" s="70">
        <v>0.22890243902439042</v>
      </c>
      <c r="K18">
        <v>0.23</v>
      </c>
      <c r="L18" s="70">
        <v>0.06</v>
      </c>
      <c r="M18" s="70">
        <v>0.05</v>
      </c>
      <c r="N18" s="70">
        <v>3.02</v>
      </c>
      <c r="O18" s="70">
        <v>3</v>
      </c>
      <c r="P18" s="70">
        <v>0.49</v>
      </c>
      <c r="Q18" s="70">
        <v>0.49</v>
      </c>
      <c r="R18" s="70">
        <v>0.5</v>
      </c>
      <c r="S18" s="70">
        <v>0.5</v>
      </c>
      <c r="T18" s="70">
        <v>0.08</v>
      </c>
      <c r="U18" s="70">
        <v>7.0000000000000007E-2</v>
      </c>
      <c r="V18" s="70">
        <v>3.02</v>
      </c>
      <c r="W18" s="70">
        <v>3</v>
      </c>
      <c r="X18" s="61">
        <v>0.26</v>
      </c>
      <c r="Y18">
        <v>0.24</v>
      </c>
      <c r="Z18" s="62">
        <v>0.09</v>
      </c>
      <c r="AA18">
        <v>0.06</v>
      </c>
      <c r="AB18">
        <v>4.5</v>
      </c>
      <c r="AC18" s="61">
        <v>4</v>
      </c>
      <c r="AD18" s="62">
        <v>0.55000000000000004</v>
      </c>
      <c r="AE18" s="171">
        <v>0.53</v>
      </c>
      <c r="AF18" s="62">
        <v>0.52</v>
      </c>
      <c r="AG18" s="171">
        <v>0.51</v>
      </c>
      <c r="AH18" s="62">
        <v>0.13</v>
      </c>
      <c r="AI18">
        <v>0.08</v>
      </c>
      <c r="AJ18" s="62">
        <v>3.8</v>
      </c>
      <c r="AK18">
        <v>3.4</v>
      </c>
      <c r="AL18" t="s">
        <v>498</v>
      </c>
    </row>
    <row r="19" spans="1:38" x14ac:dyDescent="0.35">
      <c r="A19" s="40" t="s">
        <v>110</v>
      </c>
      <c r="B19" s="33">
        <v>17</v>
      </c>
      <c r="C19" s="64">
        <v>0.22</v>
      </c>
      <c r="D19" s="64">
        <v>0.04</v>
      </c>
      <c r="E19" s="64">
        <v>2</v>
      </c>
      <c r="F19" s="66">
        <v>0.53</v>
      </c>
      <c r="G19" s="64">
        <v>0.49</v>
      </c>
      <c r="H19" s="65">
        <v>0.09</v>
      </c>
      <c r="I19" s="64">
        <v>2.8</v>
      </c>
      <c r="J19" s="70">
        <v>0.22890243902439042</v>
      </c>
      <c r="K19">
        <v>0.23</v>
      </c>
      <c r="L19" s="70">
        <v>0.06</v>
      </c>
      <c r="M19" s="70">
        <v>0.05</v>
      </c>
      <c r="N19" s="70">
        <v>3.02</v>
      </c>
      <c r="O19" s="70">
        <v>3</v>
      </c>
      <c r="P19" s="70">
        <v>0.49</v>
      </c>
      <c r="Q19" s="70">
        <v>0.49</v>
      </c>
      <c r="R19" s="70">
        <v>0.5</v>
      </c>
      <c r="S19" s="70">
        <v>0.5</v>
      </c>
      <c r="T19" s="70">
        <v>0.08</v>
      </c>
      <c r="U19" s="70">
        <v>7.0000000000000007E-2</v>
      </c>
      <c r="V19" s="70">
        <v>3.02</v>
      </c>
      <c r="W19" s="70">
        <v>3</v>
      </c>
      <c r="X19" s="61">
        <v>0.26</v>
      </c>
      <c r="Y19">
        <v>0.24</v>
      </c>
      <c r="Z19" s="62">
        <v>0.09</v>
      </c>
      <c r="AA19">
        <v>0.06</v>
      </c>
      <c r="AB19">
        <v>4.5</v>
      </c>
      <c r="AC19" s="61">
        <v>4</v>
      </c>
      <c r="AD19" s="62">
        <v>0.55000000000000004</v>
      </c>
      <c r="AE19" s="171">
        <v>0.53</v>
      </c>
      <c r="AF19" s="62">
        <v>0.52</v>
      </c>
      <c r="AG19" s="171">
        <v>0.51</v>
      </c>
      <c r="AH19" s="62">
        <v>0.13</v>
      </c>
      <c r="AI19">
        <v>0.08</v>
      </c>
      <c r="AJ19" s="62">
        <v>3.8</v>
      </c>
      <c r="AK19">
        <v>3.4</v>
      </c>
      <c r="AL19" t="s">
        <v>498</v>
      </c>
    </row>
    <row r="20" spans="1:38" x14ac:dyDescent="0.35">
      <c r="A20" s="40" t="s">
        <v>111</v>
      </c>
      <c r="B20" s="33">
        <v>18</v>
      </c>
      <c r="C20" s="64">
        <v>0.23</v>
      </c>
      <c r="D20" s="64">
        <v>0.04</v>
      </c>
      <c r="E20" s="64">
        <v>2</v>
      </c>
      <c r="F20" s="65">
        <v>0.52</v>
      </c>
      <c r="G20" s="65">
        <v>0.51</v>
      </c>
      <c r="H20" s="64">
        <v>0.05</v>
      </c>
      <c r="I20" s="64">
        <v>2.6</v>
      </c>
      <c r="J20" s="70">
        <v>0.22890243902439042</v>
      </c>
      <c r="K20">
        <v>0.23</v>
      </c>
      <c r="L20" s="70">
        <v>0.06</v>
      </c>
      <c r="M20" s="70">
        <v>0.05</v>
      </c>
      <c r="N20" s="70">
        <v>3.02</v>
      </c>
      <c r="O20" s="70">
        <v>3</v>
      </c>
      <c r="P20" s="70">
        <v>0.49</v>
      </c>
      <c r="Q20" s="70">
        <v>0.49</v>
      </c>
      <c r="R20" s="70">
        <v>0.5</v>
      </c>
      <c r="S20" s="70">
        <v>0.5</v>
      </c>
      <c r="T20" s="70">
        <v>0.08</v>
      </c>
      <c r="U20" s="70">
        <v>7.0000000000000007E-2</v>
      </c>
      <c r="V20" s="70">
        <v>3.02</v>
      </c>
      <c r="W20" s="70">
        <v>3</v>
      </c>
      <c r="X20" s="61">
        <v>0.26</v>
      </c>
      <c r="Y20">
        <v>0.24</v>
      </c>
      <c r="Z20" s="62">
        <v>0.09</v>
      </c>
      <c r="AA20">
        <v>0.06</v>
      </c>
      <c r="AB20">
        <v>4.5</v>
      </c>
      <c r="AC20" s="61">
        <v>4</v>
      </c>
      <c r="AD20" s="62">
        <v>0.55000000000000004</v>
      </c>
      <c r="AE20" s="171">
        <v>0.53</v>
      </c>
      <c r="AF20" s="62">
        <v>0.52</v>
      </c>
      <c r="AG20" s="171">
        <v>0.51</v>
      </c>
      <c r="AH20" s="62">
        <v>0.13</v>
      </c>
      <c r="AI20">
        <v>0.08</v>
      </c>
      <c r="AJ20" s="62">
        <v>3.8</v>
      </c>
      <c r="AK20">
        <v>3.4</v>
      </c>
      <c r="AL20" t="s">
        <v>498</v>
      </c>
    </row>
    <row r="21" spans="1:38" x14ac:dyDescent="0.35">
      <c r="A21" s="40" t="s">
        <v>112</v>
      </c>
      <c r="B21" s="33">
        <v>19</v>
      </c>
      <c r="C21" s="64">
        <v>0.22</v>
      </c>
      <c r="D21" s="66">
        <v>7.0000000000000007E-2</v>
      </c>
      <c r="E21" s="66">
        <v>4</v>
      </c>
      <c r="F21" s="65">
        <v>0.52</v>
      </c>
      <c r="G21" s="64">
        <v>0.47</v>
      </c>
      <c r="H21" s="66">
        <v>0.18</v>
      </c>
      <c r="I21" s="66">
        <v>3.6</v>
      </c>
      <c r="J21" s="70">
        <v>0.22890243902439042</v>
      </c>
      <c r="K21">
        <v>0.23</v>
      </c>
      <c r="L21" s="70">
        <v>0.06</v>
      </c>
      <c r="M21" s="70">
        <v>0.05</v>
      </c>
      <c r="N21" s="70">
        <v>3.02</v>
      </c>
      <c r="O21" s="70">
        <v>3</v>
      </c>
      <c r="P21" s="70">
        <v>0.49</v>
      </c>
      <c r="Q21" s="70">
        <v>0.49</v>
      </c>
      <c r="R21" s="70">
        <v>0.5</v>
      </c>
      <c r="S21" s="70">
        <v>0.5</v>
      </c>
      <c r="T21" s="70">
        <v>0.08</v>
      </c>
      <c r="U21" s="70">
        <v>7.0000000000000007E-2</v>
      </c>
      <c r="V21" s="70">
        <v>3.02</v>
      </c>
      <c r="W21" s="70">
        <v>3</v>
      </c>
      <c r="X21" s="61">
        <v>0.26</v>
      </c>
      <c r="Y21">
        <v>0.24</v>
      </c>
      <c r="Z21" s="62">
        <v>0.09</v>
      </c>
      <c r="AA21">
        <v>0.06</v>
      </c>
      <c r="AB21">
        <v>4.5</v>
      </c>
      <c r="AC21" s="61">
        <v>4</v>
      </c>
      <c r="AD21" s="62">
        <v>0.55000000000000004</v>
      </c>
      <c r="AE21" s="171">
        <v>0.53</v>
      </c>
      <c r="AF21" s="62">
        <v>0.52</v>
      </c>
      <c r="AG21" s="171">
        <v>0.51</v>
      </c>
      <c r="AH21" s="62">
        <v>0.13</v>
      </c>
      <c r="AI21">
        <v>0.08</v>
      </c>
      <c r="AJ21" s="62">
        <v>3.8</v>
      </c>
      <c r="AK21">
        <v>3.4</v>
      </c>
      <c r="AL21" t="s">
        <v>498</v>
      </c>
    </row>
    <row r="22" spans="1:38" x14ac:dyDescent="0.35">
      <c r="A22" s="40" t="s">
        <v>113</v>
      </c>
      <c r="B22" s="33">
        <v>20</v>
      </c>
      <c r="C22" s="64">
        <v>0.21</v>
      </c>
      <c r="D22" s="64">
        <v>0.05</v>
      </c>
      <c r="E22" s="64">
        <v>2</v>
      </c>
      <c r="F22" s="65">
        <v>0.51</v>
      </c>
      <c r="G22" s="64">
        <v>0.49</v>
      </c>
      <c r="H22" s="66">
        <v>0.11</v>
      </c>
      <c r="I22" s="64">
        <v>2.8</v>
      </c>
      <c r="J22" s="70">
        <v>0.22890243902439042</v>
      </c>
      <c r="K22">
        <v>0.23</v>
      </c>
      <c r="L22" s="70">
        <v>0.06</v>
      </c>
      <c r="M22" s="70">
        <v>0.05</v>
      </c>
      <c r="N22" s="70">
        <v>3.02</v>
      </c>
      <c r="O22" s="70">
        <v>3</v>
      </c>
      <c r="P22" s="70">
        <v>0.49</v>
      </c>
      <c r="Q22" s="70">
        <v>0.49</v>
      </c>
      <c r="R22" s="70">
        <v>0.5</v>
      </c>
      <c r="S22" s="70">
        <v>0.5</v>
      </c>
      <c r="T22" s="70">
        <v>0.08</v>
      </c>
      <c r="U22" s="70">
        <v>7.0000000000000007E-2</v>
      </c>
      <c r="V22" s="70">
        <v>3.02</v>
      </c>
      <c r="W22" s="70">
        <v>3</v>
      </c>
      <c r="X22" s="61">
        <v>0.26</v>
      </c>
      <c r="Y22">
        <v>0.24</v>
      </c>
      <c r="Z22" s="62">
        <v>0.09</v>
      </c>
      <c r="AA22">
        <v>0.06</v>
      </c>
      <c r="AB22">
        <v>4.5</v>
      </c>
      <c r="AC22" s="61">
        <v>4</v>
      </c>
      <c r="AD22" s="62">
        <v>0.55000000000000004</v>
      </c>
      <c r="AE22" s="171">
        <v>0.53</v>
      </c>
      <c r="AF22" s="62">
        <v>0.52</v>
      </c>
      <c r="AG22" s="171">
        <v>0.51</v>
      </c>
      <c r="AH22" s="62">
        <v>0.13</v>
      </c>
      <c r="AI22">
        <v>0.08</v>
      </c>
      <c r="AJ22" s="62">
        <v>3.8</v>
      </c>
      <c r="AK22">
        <v>3.4</v>
      </c>
      <c r="AL22" t="s">
        <v>498</v>
      </c>
    </row>
    <row r="23" spans="1:38" x14ac:dyDescent="0.35">
      <c r="A23" s="40" t="s">
        <v>114</v>
      </c>
      <c r="B23" s="33">
        <v>21</v>
      </c>
      <c r="C23" s="64">
        <v>0.22</v>
      </c>
      <c r="D23" s="65">
        <v>0.06</v>
      </c>
      <c r="E23" s="64">
        <v>3</v>
      </c>
      <c r="F23" s="64">
        <v>0.46</v>
      </c>
      <c r="G23" s="64">
        <v>0.47</v>
      </c>
      <c r="H23" s="66">
        <v>0.16</v>
      </c>
      <c r="I23" s="64">
        <v>2.8</v>
      </c>
      <c r="J23" s="70">
        <v>0.22890243902439042</v>
      </c>
      <c r="K23">
        <v>0.23</v>
      </c>
      <c r="L23" s="70">
        <v>0.06</v>
      </c>
      <c r="M23" s="70">
        <v>0.05</v>
      </c>
      <c r="N23" s="70">
        <v>3.02</v>
      </c>
      <c r="O23" s="70">
        <v>3</v>
      </c>
      <c r="P23" s="70">
        <v>0.49</v>
      </c>
      <c r="Q23" s="70">
        <v>0.49</v>
      </c>
      <c r="R23" s="70">
        <v>0.5</v>
      </c>
      <c r="S23" s="70">
        <v>0.5</v>
      </c>
      <c r="T23" s="70">
        <v>0.08</v>
      </c>
      <c r="U23" s="70">
        <v>7.0000000000000007E-2</v>
      </c>
      <c r="V23" s="70">
        <v>3.02</v>
      </c>
      <c r="W23" s="70">
        <v>3</v>
      </c>
      <c r="X23" s="61">
        <v>0.26</v>
      </c>
      <c r="Y23">
        <v>0.24</v>
      </c>
      <c r="Z23" s="62">
        <v>0.09</v>
      </c>
      <c r="AA23">
        <v>0.06</v>
      </c>
      <c r="AB23">
        <v>4.5</v>
      </c>
      <c r="AC23" s="61">
        <v>4</v>
      </c>
      <c r="AD23" s="62">
        <v>0.55000000000000004</v>
      </c>
      <c r="AE23" s="171">
        <v>0.53</v>
      </c>
      <c r="AF23" s="62">
        <v>0.52</v>
      </c>
      <c r="AG23" s="171">
        <v>0.51</v>
      </c>
      <c r="AH23" s="62">
        <v>0.13</v>
      </c>
      <c r="AI23">
        <v>0.08</v>
      </c>
      <c r="AJ23" s="62">
        <v>3.8</v>
      </c>
      <c r="AK23">
        <v>3.4</v>
      </c>
      <c r="AL23" t="s">
        <v>498</v>
      </c>
    </row>
    <row r="24" spans="1:38" x14ac:dyDescent="0.35">
      <c r="A24" s="40" t="s">
        <v>115</v>
      </c>
      <c r="B24" s="33">
        <v>22</v>
      </c>
      <c r="C24" s="64">
        <v>0.22</v>
      </c>
      <c r="D24" s="64">
        <v>0.04</v>
      </c>
      <c r="E24" s="64">
        <v>1.5</v>
      </c>
      <c r="F24" s="65">
        <v>0.5</v>
      </c>
      <c r="G24" s="64">
        <v>0.49</v>
      </c>
      <c r="H24" s="65">
        <v>0.08</v>
      </c>
      <c r="I24" s="64">
        <v>2.6</v>
      </c>
      <c r="J24" s="70">
        <v>0.22890243902439042</v>
      </c>
      <c r="K24">
        <v>0.23</v>
      </c>
      <c r="L24" s="70">
        <v>0.06</v>
      </c>
      <c r="M24" s="70">
        <v>0.05</v>
      </c>
      <c r="N24" s="70">
        <v>3.02</v>
      </c>
      <c r="O24" s="70">
        <v>3</v>
      </c>
      <c r="P24" s="70">
        <v>0.49</v>
      </c>
      <c r="Q24" s="70">
        <v>0.49</v>
      </c>
      <c r="R24" s="70">
        <v>0.5</v>
      </c>
      <c r="S24" s="70">
        <v>0.5</v>
      </c>
      <c r="T24" s="70">
        <v>0.08</v>
      </c>
      <c r="U24" s="70">
        <v>7.0000000000000007E-2</v>
      </c>
      <c r="V24" s="70">
        <v>3.02</v>
      </c>
      <c r="W24" s="70">
        <v>3</v>
      </c>
      <c r="X24" s="61">
        <v>0.26</v>
      </c>
      <c r="Y24">
        <v>0.24</v>
      </c>
      <c r="Z24" s="62">
        <v>0.09</v>
      </c>
      <c r="AA24">
        <v>0.06</v>
      </c>
      <c r="AB24">
        <v>4.5</v>
      </c>
      <c r="AC24" s="61">
        <v>4</v>
      </c>
      <c r="AD24" s="62">
        <v>0.55000000000000004</v>
      </c>
      <c r="AE24" s="171">
        <v>0.53</v>
      </c>
      <c r="AF24" s="62">
        <v>0.52</v>
      </c>
      <c r="AG24" s="171">
        <v>0.51</v>
      </c>
      <c r="AH24" s="62">
        <v>0.13</v>
      </c>
      <c r="AI24">
        <v>0.08</v>
      </c>
      <c r="AJ24" s="62">
        <v>3.8</v>
      </c>
      <c r="AK24">
        <v>3.4</v>
      </c>
      <c r="AL24" t="s">
        <v>498</v>
      </c>
    </row>
    <row r="25" spans="1:38" x14ac:dyDescent="0.35">
      <c r="A25" s="40" t="s">
        <v>116</v>
      </c>
      <c r="B25" s="33">
        <v>23</v>
      </c>
      <c r="C25" s="65">
        <v>0.24</v>
      </c>
      <c r="D25" s="65">
        <v>0.05</v>
      </c>
      <c r="E25" s="66">
        <v>4</v>
      </c>
      <c r="F25" s="66">
        <v>0.55000000000000004</v>
      </c>
      <c r="G25" s="64">
        <v>0.5</v>
      </c>
      <c r="H25" s="65">
        <v>7.0000000000000007E-2</v>
      </c>
      <c r="I25" s="66">
        <v>3.8</v>
      </c>
      <c r="J25" s="70">
        <v>0.22890243902439042</v>
      </c>
      <c r="K25">
        <v>0.23</v>
      </c>
      <c r="L25" s="70">
        <v>0.06</v>
      </c>
      <c r="M25" s="70">
        <v>0.05</v>
      </c>
      <c r="N25" s="70">
        <v>3.02</v>
      </c>
      <c r="O25" s="70">
        <v>3</v>
      </c>
      <c r="P25" s="70">
        <v>0.49</v>
      </c>
      <c r="Q25" s="70">
        <v>0.49</v>
      </c>
      <c r="R25" s="70">
        <v>0.5</v>
      </c>
      <c r="S25" s="70">
        <v>0.5</v>
      </c>
      <c r="T25" s="70">
        <v>0.08</v>
      </c>
      <c r="U25" s="70">
        <v>7.0000000000000007E-2</v>
      </c>
      <c r="V25" s="70">
        <v>3.02</v>
      </c>
      <c r="W25" s="70">
        <v>3</v>
      </c>
      <c r="X25" s="61">
        <v>0.26</v>
      </c>
      <c r="Y25">
        <v>0.24</v>
      </c>
      <c r="Z25" s="62">
        <v>0.09</v>
      </c>
      <c r="AA25">
        <v>0.06</v>
      </c>
      <c r="AB25">
        <v>4.5</v>
      </c>
      <c r="AC25" s="61">
        <v>4</v>
      </c>
      <c r="AD25" s="62">
        <v>0.55000000000000004</v>
      </c>
      <c r="AE25" s="171">
        <v>0.53</v>
      </c>
      <c r="AF25" s="62">
        <v>0.52</v>
      </c>
      <c r="AG25" s="171">
        <v>0.51</v>
      </c>
      <c r="AH25" s="62">
        <v>0.13</v>
      </c>
      <c r="AI25">
        <v>0.08</v>
      </c>
      <c r="AJ25" s="62">
        <v>3.8</v>
      </c>
      <c r="AK25">
        <v>3.4</v>
      </c>
      <c r="AL25" t="s">
        <v>498</v>
      </c>
    </row>
    <row r="26" spans="1:38" x14ac:dyDescent="0.35">
      <c r="A26" s="40" t="s">
        <v>117</v>
      </c>
      <c r="B26" s="33">
        <v>24</v>
      </c>
      <c r="C26" s="64">
        <v>0.21</v>
      </c>
      <c r="D26" s="64">
        <v>0.04</v>
      </c>
      <c r="E26" s="64">
        <v>2</v>
      </c>
      <c r="F26" s="66">
        <v>0.55000000000000004</v>
      </c>
      <c r="G26" s="64">
        <v>0.48</v>
      </c>
      <c r="H26" s="66">
        <v>0.12</v>
      </c>
      <c r="I26" s="64">
        <v>3</v>
      </c>
      <c r="J26" s="70">
        <v>0.22890243902439042</v>
      </c>
      <c r="K26">
        <v>0.23</v>
      </c>
      <c r="L26" s="70">
        <v>0.06</v>
      </c>
      <c r="M26" s="70">
        <v>0.05</v>
      </c>
      <c r="N26" s="70">
        <v>3.02</v>
      </c>
      <c r="O26" s="70">
        <v>3</v>
      </c>
      <c r="P26" s="70">
        <v>0.49</v>
      </c>
      <c r="Q26" s="70">
        <v>0.49</v>
      </c>
      <c r="R26" s="70">
        <v>0.5</v>
      </c>
      <c r="S26" s="70">
        <v>0.5</v>
      </c>
      <c r="T26" s="70">
        <v>0.08</v>
      </c>
      <c r="U26" s="70">
        <v>7.0000000000000007E-2</v>
      </c>
      <c r="V26" s="70">
        <v>3.02</v>
      </c>
      <c r="W26" s="70">
        <v>3</v>
      </c>
      <c r="X26" s="61">
        <v>0.26</v>
      </c>
      <c r="Y26">
        <v>0.24</v>
      </c>
      <c r="Z26" s="62">
        <v>0.09</v>
      </c>
      <c r="AA26">
        <v>0.06</v>
      </c>
      <c r="AB26">
        <v>4.5</v>
      </c>
      <c r="AC26" s="61">
        <v>4</v>
      </c>
      <c r="AD26" s="62">
        <v>0.55000000000000004</v>
      </c>
      <c r="AE26" s="171">
        <v>0.53</v>
      </c>
      <c r="AF26" s="62">
        <v>0.52</v>
      </c>
      <c r="AG26" s="171">
        <v>0.51</v>
      </c>
      <c r="AH26" s="62">
        <v>0.13</v>
      </c>
      <c r="AI26">
        <v>0.08</v>
      </c>
      <c r="AJ26" s="62">
        <v>3.8</v>
      </c>
      <c r="AK26">
        <v>3.4</v>
      </c>
      <c r="AL26" t="s">
        <v>498</v>
      </c>
    </row>
    <row r="27" spans="1:38" x14ac:dyDescent="0.35">
      <c r="A27" s="40" t="s">
        <v>118</v>
      </c>
      <c r="B27" s="33">
        <v>25</v>
      </c>
      <c r="C27" s="64">
        <v>0.21</v>
      </c>
      <c r="D27" s="64">
        <v>0.03</v>
      </c>
      <c r="E27" s="64">
        <v>1</v>
      </c>
      <c r="F27" s="65">
        <v>0.51</v>
      </c>
      <c r="G27" s="64">
        <v>0.5</v>
      </c>
      <c r="H27" s="64">
        <v>0.06</v>
      </c>
      <c r="I27" s="64">
        <v>2.2000000000000002</v>
      </c>
      <c r="J27" s="70">
        <v>0.22890243902439042</v>
      </c>
      <c r="K27">
        <v>0.23</v>
      </c>
      <c r="L27" s="70">
        <v>0.06</v>
      </c>
      <c r="M27" s="70">
        <v>0.05</v>
      </c>
      <c r="N27" s="70">
        <v>3.02</v>
      </c>
      <c r="O27" s="70">
        <v>3</v>
      </c>
      <c r="P27" s="70">
        <v>0.49</v>
      </c>
      <c r="Q27" s="70">
        <v>0.49</v>
      </c>
      <c r="R27" s="70">
        <v>0.5</v>
      </c>
      <c r="S27" s="70">
        <v>0.5</v>
      </c>
      <c r="T27" s="70">
        <v>0.08</v>
      </c>
      <c r="U27" s="70">
        <v>7.0000000000000007E-2</v>
      </c>
      <c r="V27" s="70">
        <v>3.02</v>
      </c>
      <c r="W27" s="70">
        <v>3</v>
      </c>
      <c r="X27" s="61">
        <v>0.26</v>
      </c>
      <c r="Y27">
        <v>0.24</v>
      </c>
      <c r="Z27" s="62">
        <v>0.09</v>
      </c>
      <c r="AA27">
        <v>0.06</v>
      </c>
      <c r="AB27">
        <v>4.5</v>
      </c>
      <c r="AC27" s="61">
        <v>4</v>
      </c>
      <c r="AD27" s="62">
        <v>0.55000000000000004</v>
      </c>
      <c r="AE27" s="171">
        <v>0.53</v>
      </c>
      <c r="AF27" s="62">
        <v>0.52</v>
      </c>
      <c r="AG27" s="171">
        <v>0.51</v>
      </c>
      <c r="AH27" s="62">
        <v>0.13</v>
      </c>
      <c r="AI27">
        <v>0.08</v>
      </c>
      <c r="AJ27" s="62">
        <v>3.8</v>
      </c>
      <c r="AK27">
        <v>3.4</v>
      </c>
      <c r="AL27" t="s">
        <v>498</v>
      </c>
    </row>
    <row r="28" spans="1:38" x14ac:dyDescent="0.35">
      <c r="A28" s="40" t="s">
        <v>119</v>
      </c>
      <c r="B28" s="33">
        <v>26</v>
      </c>
      <c r="C28" s="64">
        <v>0.2</v>
      </c>
      <c r="D28" s="64">
        <v>0.05</v>
      </c>
      <c r="E28" s="64">
        <v>2</v>
      </c>
      <c r="F28" s="64">
        <v>0.46</v>
      </c>
      <c r="G28" s="64">
        <v>0.49</v>
      </c>
      <c r="H28" s="65">
        <v>0.08</v>
      </c>
      <c r="I28" s="64">
        <v>2.4</v>
      </c>
      <c r="J28" s="70">
        <v>0.22890243902439042</v>
      </c>
      <c r="K28">
        <v>0.23</v>
      </c>
      <c r="L28" s="70">
        <v>0.06</v>
      </c>
      <c r="M28" s="70">
        <v>0.05</v>
      </c>
      <c r="N28" s="70">
        <v>3.02</v>
      </c>
      <c r="O28" s="70">
        <v>3</v>
      </c>
      <c r="P28" s="70">
        <v>0.49</v>
      </c>
      <c r="Q28" s="70">
        <v>0.49</v>
      </c>
      <c r="R28" s="70">
        <v>0.5</v>
      </c>
      <c r="S28" s="70">
        <v>0.5</v>
      </c>
      <c r="T28" s="70">
        <v>0.08</v>
      </c>
      <c r="U28" s="70">
        <v>7.0000000000000007E-2</v>
      </c>
      <c r="V28" s="70">
        <v>3.02</v>
      </c>
      <c r="W28" s="70">
        <v>3</v>
      </c>
      <c r="X28" s="61">
        <v>0.26</v>
      </c>
      <c r="Y28">
        <v>0.24</v>
      </c>
      <c r="Z28" s="62">
        <v>0.09</v>
      </c>
      <c r="AA28">
        <v>0.06</v>
      </c>
      <c r="AB28">
        <v>4.5</v>
      </c>
      <c r="AC28" s="61">
        <v>4</v>
      </c>
      <c r="AD28" s="62">
        <v>0.55000000000000004</v>
      </c>
      <c r="AE28" s="171">
        <v>0.53</v>
      </c>
      <c r="AF28" s="62">
        <v>0.52</v>
      </c>
      <c r="AG28" s="171">
        <v>0.51</v>
      </c>
      <c r="AH28" s="62">
        <v>0.13</v>
      </c>
      <c r="AI28">
        <v>0.08</v>
      </c>
      <c r="AJ28" s="62">
        <v>3.8</v>
      </c>
      <c r="AK28">
        <v>3.4</v>
      </c>
      <c r="AL28" t="s">
        <v>498</v>
      </c>
    </row>
    <row r="29" spans="1:38" x14ac:dyDescent="0.35">
      <c r="A29" s="40" t="s">
        <v>120</v>
      </c>
      <c r="B29" s="33">
        <v>27</v>
      </c>
      <c r="C29" s="64">
        <v>0.2</v>
      </c>
      <c r="D29" s="64">
        <v>0.05</v>
      </c>
      <c r="E29" s="64">
        <v>2</v>
      </c>
      <c r="F29" s="64">
        <v>0.48</v>
      </c>
      <c r="G29" s="64">
        <v>0.49</v>
      </c>
      <c r="H29" s="65">
        <v>0.09</v>
      </c>
      <c r="I29" s="64">
        <v>2.6</v>
      </c>
      <c r="J29" s="70">
        <v>0.22890243902439042</v>
      </c>
      <c r="K29">
        <v>0.23</v>
      </c>
      <c r="L29" s="70">
        <v>0.06</v>
      </c>
      <c r="M29" s="70">
        <v>0.05</v>
      </c>
      <c r="N29" s="70">
        <v>3.02</v>
      </c>
      <c r="O29" s="70">
        <v>3</v>
      </c>
      <c r="P29" s="70">
        <v>0.49</v>
      </c>
      <c r="Q29" s="70">
        <v>0.49</v>
      </c>
      <c r="R29" s="70">
        <v>0.5</v>
      </c>
      <c r="S29" s="70">
        <v>0.5</v>
      </c>
      <c r="T29" s="70">
        <v>0.08</v>
      </c>
      <c r="U29" s="70">
        <v>7.0000000000000007E-2</v>
      </c>
      <c r="V29" s="70">
        <v>3.02</v>
      </c>
      <c r="W29" s="70">
        <v>3</v>
      </c>
      <c r="X29" s="61">
        <v>0.26</v>
      </c>
      <c r="Y29">
        <v>0.24</v>
      </c>
      <c r="Z29" s="62">
        <v>0.09</v>
      </c>
      <c r="AA29">
        <v>0.06</v>
      </c>
      <c r="AB29">
        <v>4.5</v>
      </c>
      <c r="AC29" s="61">
        <v>4</v>
      </c>
      <c r="AD29" s="62">
        <v>0.55000000000000004</v>
      </c>
      <c r="AE29" s="171">
        <v>0.53</v>
      </c>
      <c r="AF29" s="62">
        <v>0.52</v>
      </c>
      <c r="AG29" s="171">
        <v>0.51</v>
      </c>
      <c r="AH29" s="62">
        <v>0.13</v>
      </c>
      <c r="AI29">
        <v>0.08</v>
      </c>
      <c r="AJ29" s="62">
        <v>3.8</v>
      </c>
      <c r="AK29">
        <v>3.4</v>
      </c>
      <c r="AL29" t="s">
        <v>498</v>
      </c>
    </row>
    <row r="30" spans="1:38" x14ac:dyDescent="0.35">
      <c r="A30" s="40" t="s">
        <v>121</v>
      </c>
      <c r="B30" s="33">
        <v>28</v>
      </c>
      <c r="C30" s="64">
        <v>0.19</v>
      </c>
      <c r="D30" s="64">
        <v>0.04</v>
      </c>
      <c r="E30" s="64">
        <v>1.5</v>
      </c>
      <c r="F30" s="64">
        <v>0.49</v>
      </c>
      <c r="G30" s="64">
        <v>0.49</v>
      </c>
      <c r="H30" s="65">
        <v>0.09</v>
      </c>
      <c r="I30" s="64">
        <v>2.2000000000000002</v>
      </c>
      <c r="J30" s="70">
        <v>0.22890243902439042</v>
      </c>
      <c r="K30">
        <v>0.23</v>
      </c>
      <c r="L30" s="70">
        <v>0.06</v>
      </c>
      <c r="M30" s="70">
        <v>0.05</v>
      </c>
      <c r="N30" s="70">
        <v>3.02</v>
      </c>
      <c r="O30" s="70">
        <v>3</v>
      </c>
      <c r="P30" s="70">
        <v>0.49</v>
      </c>
      <c r="Q30" s="70">
        <v>0.49</v>
      </c>
      <c r="R30" s="70">
        <v>0.5</v>
      </c>
      <c r="S30" s="70">
        <v>0.5</v>
      </c>
      <c r="T30" s="70">
        <v>0.08</v>
      </c>
      <c r="U30" s="70">
        <v>7.0000000000000007E-2</v>
      </c>
      <c r="V30" s="70">
        <v>3.02</v>
      </c>
      <c r="W30" s="70">
        <v>3</v>
      </c>
      <c r="X30" s="61">
        <v>0.26</v>
      </c>
      <c r="Y30">
        <v>0.24</v>
      </c>
      <c r="Z30" s="62">
        <v>0.09</v>
      </c>
      <c r="AA30">
        <v>0.06</v>
      </c>
      <c r="AB30">
        <v>4.5</v>
      </c>
      <c r="AC30" s="61">
        <v>4</v>
      </c>
      <c r="AD30" s="62">
        <v>0.55000000000000004</v>
      </c>
      <c r="AE30" s="171">
        <v>0.53</v>
      </c>
      <c r="AF30" s="62">
        <v>0.52</v>
      </c>
      <c r="AG30" s="171">
        <v>0.51</v>
      </c>
      <c r="AH30" s="62">
        <v>0.13</v>
      </c>
      <c r="AI30">
        <v>0.08</v>
      </c>
      <c r="AJ30" s="62">
        <v>3.8</v>
      </c>
      <c r="AK30">
        <v>3.4</v>
      </c>
      <c r="AL30" t="s">
        <v>498</v>
      </c>
    </row>
    <row r="31" spans="1:38" x14ac:dyDescent="0.35">
      <c r="A31" s="40" t="s">
        <v>122</v>
      </c>
      <c r="B31" s="33">
        <v>29</v>
      </c>
      <c r="C31" s="64">
        <v>0.21</v>
      </c>
      <c r="D31" s="64">
        <v>0.04</v>
      </c>
      <c r="E31" s="64">
        <v>1.5</v>
      </c>
      <c r="F31" s="65">
        <v>0.5</v>
      </c>
      <c r="G31" s="64">
        <v>0.48</v>
      </c>
      <c r="H31" s="66">
        <v>0.12</v>
      </c>
      <c r="I31" s="64">
        <v>2.6</v>
      </c>
      <c r="J31" s="70">
        <v>0.22890243902439042</v>
      </c>
      <c r="K31">
        <v>0.23</v>
      </c>
      <c r="L31" s="70">
        <v>0.06</v>
      </c>
      <c r="M31" s="70">
        <v>0.05</v>
      </c>
      <c r="N31" s="70">
        <v>3.02</v>
      </c>
      <c r="O31" s="70">
        <v>3</v>
      </c>
      <c r="P31" s="70">
        <v>0.49</v>
      </c>
      <c r="Q31" s="70">
        <v>0.49</v>
      </c>
      <c r="R31" s="70">
        <v>0.5</v>
      </c>
      <c r="S31" s="70">
        <v>0.5</v>
      </c>
      <c r="T31" s="70">
        <v>0.08</v>
      </c>
      <c r="U31" s="70">
        <v>7.0000000000000007E-2</v>
      </c>
      <c r="V31" s="70">
        <v>3.02</v>
      </c>
      <c r="W31" s="70">
        <v>3</v>
      </c>
      <c r="X31" s="61">
        <v>0.26</v>
      </c>
      <c r="Y31">
        <v>0.24</v>
      </c>
      <c r="Z31" s="62">
        <v>0.09</v>
      </c>
      <c r="AA31">
        <v>0.06</v>
      </c>
      <c r="AB31">
        <v>4.5</v>
      </c>
      <c r="AC31" s="61">
        <v>4</v>
      </c>
      <c r="AD31" s="62">
        <v>0.55000000000000004</v>
      </c>
      <c r="AE31" s="171">
        <v>0.53</v>
      </c>
      <c r="AF31" s="62">
        <v>0.52</v>
      </c>
      <c r="AG31" s="171">
        <v>0.51</v>
      </c>
      <c r="AH31" s="62">
        <v>0.13</v>
      </c>
      <c r="AI31">
        <v>0.08</v>
      </c>
      <c r="AJ31" s="62">
        <v>3.8</v>
      </c>
      <c r="AK31">
        <v>3.4</v>
      </c>
      <c r="AL31" t="s">
        <v>498</v>
      </c>
    </row>
    <row r="32" spans="1:38" x14ac:dyDescent="0.35">
      <c r="A32" s="40" t="s">
        <v>123</v>
      </c>
      <c r="B32" s="33">
        <v>30</v>
      </c>
      <c r="C32" s="64">
        <v>0.2</v>
      </c>
      <c r="D32" s="66">
        <v>0.08</v>
      </c>
      <c r="E32" s="64">
        <v>3</v>
      </c>
      <c r="F32" s="65">
        <v>0.51</v>
      </c>
      <c r="G32" s="64">
        <v>0.49</v>
      </c>
      <c r="H32" s="65">
        <v>0.1</v>
      </c>
      <c r="I32" s="65">
        <v>3.2</v>
      </c>
      <c r="J32" s="70">
        <v>0.22890243902439042</v>
      </c>
      <c r="K32">
        <v>0.23</v>
      </c>
      <c r="L32" s="70">
        <v>0.06</v>
      </c>
      <c r="M32" s="70">
        <v>0.05</v>
      </c>
      <c r="N32" s="70">
        <v>3.02</v>
      </c>
      <c r="O32" s="70">
        <v>3</v>
      </c>
      <c r="P32" s="70">
        <v>0.49</v>
      </c>
      <c r="Q32" s="70">
        <v>0.49</v>
      </c>
      <c r="R32" s="70">
        <v>0.5</v>
      </c>
      <c r="S32" s="70">
        <v>0.5</v>
      </c>
      <c r="T32" s="70">
        <v>0.08</v>
      </c>
      <c r="U32" s="70">
        <v>7.0000000000000007E-2</v>
      </c>
      <c r="V32" s="70">
        <v>3.02</v>
      </c>
      <c r="W32" s="70">
        <v>3</v>
      </c>
      <c r="X32" s="61">
        <v>0.26</v>
      </c>
      <c r="Y32">
        <v>0.24</v>
      </c>
      <c r="Z32" s="62">
        <v>0.09</v>
      </c>
      <c r="AA32">
        <v>0.06</v>
      </c>
      <c r="AB32">
        <v>4.5</v>
      </c>
      <c r="AC32" s="61">
        <v>4</v>
      </c>
      <c r="AD32" s="62">
        <v>0.55000000000000004</v>
      </c>
      <c r="AE32" s="171">
        <v>0.53</v>
      </c>
      <c r="AF32" s="62">
        <v>0.52</v>
      </c>
      <c r="AG32" s="171">
        <v>0.51</v>
      </c>
      <c r="AH32" s="62">
        <v>0.13</v>
      </c>
      <c r="AI32">
        <v>0.08</v>
      </c>
      <c r="AJ32" s="62">
        <v>3.8</v>
      </c>
      <c r="AK32">
        <v>3.4</v>
      </c>
      <c r="AL32" t="s">
        <v>498</v>
      </c>
    </row>
    <row r="33" spans="1:38" x14ac:dyDescent="0.35">
      <c r="A33" s="40" t="s">
        <v>124</v>
      </c>
      <c r="B33" s="33">
        <v>31</v>
      </c>
      <c r="C33" s="65">
        <v>0.24</v>
      </c>
      <c r="D33" s="64">
        <v>0.05</v>
      </c>
      <c r="E33" s="65">
        <v>3.5</v>
      </c>
      <c r="F33" s="66">
        <v>0.55000000000000004</v>
      </c>
      <c r="G33" s="65">
        <v>0.51</v>
      </c>
      <c r="H33" s="64">
        <v>0.06</v>
      </c>
      <c r="I33" s="66">
        <v>3.6</v>
      </c>
      <c r="J33" s="70">
        <v>0.22890243902439042</v>
      </c>
      <c r="K33">
        <v>0.23</v>
      </c>
      <c r="L33" s="70">
        <v>0.06</v>
      </c>
      <c r="M33" s="70">
        <v>0.05</v>
      </c>
      <c r="N33" s="70">
        <v>3.02</v>
      </c>
      <c r="O33" s="70">
        <v>3</v>
      </c>
      <c r="P33" s="70">
        <v>0.49</v>
      </c>
      <c r="Q33" s="70">
        <v>0.49</v>
      </c>
      <c r="R33" s="70">
        <v>0.5</v>
      </c>
      <c r="S33" s="70">
        <v>0.5</v>
      </c>
      <c r="T33" s="70">
        <v>0.08</v>
      </c>
      <c r="U33" s="70">
        <v>7.0000000000000007E-2</v>
      </c>
      <c r="V33" s="70">
        <v>3.02</v>
      </c>
      <c r="W33" s="70">
        <v>3</v>
      </c>
      <c r="X33" s="61">
        <v>0.26</v>
      </c>
      <c r="Y33">
        <v>0.24</v>
      </c>
      <c r="Z33" s="62">
        <v>0.09</v>
      </c>
      <c r="AA33">
        <v>0.06</v>
      </c>
      <c r="AB33">
        <v>4.5</v>
      </c>
      <c r="AC33" s="61">
        <v>4</v>
      </c>
      <c r="AD33" s="62">
        <v>0.55000000000000004</v>
      </c>
      <c r="AE33" s="171">
        <v>0.53</v>
      </c>
      <c r="AF33" s="62">
        <v>0.52</v>
      </c>
      <c r="AG33" s="171">
        <v>0.51</v>
      </c>
      <c r="AH33" s="62">
        <v>0.13</v>
      </c>
      <c r="AI33">
        <v>0.08</v>
      </c>
      <c r="AJ33" s="62">
        <v>3.8</v>
      </c>
      <c r="AK33">
        <v>3.4</v>
      </c>
      <c r="AL33" t="s">
        <v>498</v>
      </c>
    </row>
    <row r="34" spans="1:38" x14ac:dyDescent="0.35">
      <c r="A34" s="40" t="s">
        <v>125</v>
      </c>
      <c r="B34" s="33">
        <v>32</v>
      </c>
      <c r="C34" s="64">
        <v>0.23</v>
      </c>
      <c r="D34" s="64">
        <v>0.05</v>
      </c>
      <c r="E34" s="64">
        <v>3</v>
      </c>
      <c r="F34" s="64">
        <v>0.48</v>
      </c>
      <c r="G34" s="64">
        <v>0.51</v>
      </c>
      <c r="H34" s="64">
        <v>0.06</v>
      </c>
      <c r="I34" s="64">
        <v>3</v>
      </c>
      <c r="J34" s="70">
        <v>0.22890243902439042</v>
      </c>
      <c r="K34">
        <v>0.23</v>
      </c>
      <c r="L34" s="70">
        <v>0.06</v>
      </c>
      <c r="M34" s="70">
        <v>0.05</v>
      </c>
      <c r="N34" s="70">
        <v>3.02</v>
      </c>
      <c r="O34" s="70">
        <v>3</v>
      </c>
      <c r="P34" s="70">
        <v>0.49</v>
      </c>
      <c r="Q34" s="70">
        <v>0.49</v>
      </c>
      <c r="R34" s="70">
        <v>0.5</v>
      </c>
      <c r="S34" s="70">
        <v>0.5</v>
      </c>
      <c r="T34" s="70">
        <v>0.08</v>
      </c>
      <c r="U34" s="70">
        <v>7.0000000000000007E-2</v>
      </c>
      <c r="V34" s="70">
        <v>3.02</v>
      </c>
      <c r="W34" s="70">
        <v>3</v>
      </c>
      <c r="X34" s="61">
        <v>0.26</v>
      </c>
      <c r="Y34">
        <v>0.24</v>
      </c>
      <c r="Z34" s="62">
        <v>0.09</v>
      </c>
      <c r="AA34">
        <v>0.06</v>
      </c>
      <c r="AB34">
        <v>4.5</v>
      </c>
      <c r="AC34" s="61">
        <v>4</v>
      </c>
      <c r="AD34" s="62">
        <v>0.55000000000000004</v>
      </c>
      <c r="AE34" s="171">
        <v>0.53</v>
      </c>
      <c r="AF34" s="62">
        <v>0.52</v>
      </c>
      <c r="AG34" s="171">
        <v>0.51</v>
      </c>
      <c r="AH34" s="62">
        <v>0.13</v>
      </c>
      <c r="AI34">
        <v>0.08</v>
      </c>
      <c r="AJ34" s="62">
        <v>3.8</v>
      </c>
      <c r="AK34">
        <v>3.4</v>
      </c>
      <c r="AL34" t="s">
        <v>498</v>
      </c>
    </row>
    <row r="35" spans="1:38" ht="23" x14ac:dyDescent="0.35">
      <c r="A35" s="40" t="s">
        <v>542</v>
      </c>
      <c r="B35" s="33">
        <v>33</v>
      </c>
      <c r="C35" s="64">
        <v>0.2</v>
      </c>
      <c r="D35" s="64">
        <v>0.03</v>
      </c>
      <c r="E35" s="64">
        <v>1</v>
      </c>
      <c r="F35" s="64">
        <v>0.44</v>
      </c>
      <c r="G35" s="64">
        <v>0.5</v>
      </c>
      <c r="H35" s="64">
        <v>0.06</v>
      </c>
      <c r="I35" s="64">
        <v>1.8</v>
      </c>
      <c r="J35" s="70">
        <v>0.22890243902439042</v>
      </c>
      <c r="K35">
        <v>0.23</v>
      </c>
      <c r="L35" s="70">
        <v>0.06</v>
      </c>
      <c r="M35" s="70">
        <v>0.05</v>
      </c>
      <c r="N35" s="70">
        <v>3.02</v>
      </c>
      <c r="O35" s="70">
        <v>3</v>
      </c>
      <c r="P35" s="70">
        <v>0.49</v>
      </c>
      <c r="Q35" s="70">
        <v>0.49</v>
      </c>
      <c r="R35" s="70">
        <v>0.5</v>
      </c>
      <c r="S35" s="70">
        <v>0.5</v>
      </c>
      <c r="T35" s="70">
        <v>0.08</v>
      </c>
      <c r="U35" s="70">
        <v>7.0000000000000007E-2</v>
      </c>
      <c r="V35" s="70">
        <v>3.02</v>
      </c>
      <c r="W35" s="70">
        <v>3</v>
      </c>
      <c r="X35" s="61">
        <v>0.26</v>
      </c>
      <c r="Y35">
        <v>0.24</v>
      </c>
      <c r="Z35" s="62">
        <v>0.09</v>
      </c>
      <c r="AA35">
        <v>0.06</v>
      </c>
      <c r="AB35">
        <v>4.5</v>
      </c>
      <c r="AC35" s="61">
        <v>4</v>
      </c>
      <c r="AD35" s="62">
        <v>0.55000000000000004</v>
      </c>
      <c r="AE35" s="171">
        <v>0.53</v>
      </c>
      <c r="AF35" s="62">
        <v>0.52</v>
      </c>
      <c r="AG35" s="171">
        <v>0.51</v>
      </c>
      <c r="AH35" s="62">
        <v>0.13</v>
      </c>
      <c r="AI35">
        <v>0.08</v>
      </c>
      <c r="AJ35" s="62">
        <v>3.8</v>
      </c>
      <c r="AK35">
        <v>3.4</v>
      </c>
      <c r="AL35" t="s">
        <v>498</v>
      </c>
    </row>
    <row r="36" spans="1:38" x14ac:dyDescent="0.35">
      <c r="A36" s="40" t="s">
        <v>127</v>
      </c>
      <c r="B36" s="33">
        <v>35</v>
      </c>
      <c r="C36" s="64">
        <v>0.21</v>
      </c>
      <c r="D36" s="66">
        <v>0.08</v>
      </c>
      <c r="E36" s="64">
        <v>3</v>
      </c>
      <c r="F36" s="66">
        <v>0.65</v>
      </c>
      <c r="G36" s="64">
        <v>0.49</v>
      </c>
      <c r="H36" s="66">
        <v>0.12</v>
      </c>
      <c r="I36" s="65">
        <v>3.4</v>
      </c>
      <c r="J36" s="70">
        <v>0.22890243902439042</v>
      </c>
      <c r="K36">
        <v>0.23</v>
      </c>
      <c r="L36" s="70">
        <v>0.06</v>
      </c>
      <c r="M36" s="70">
        <v>0.05</v>
      </c>
      <c r="N36" s="70">
        <v>3.02</v>
      </c>
      <c r="O36" s="70">
        <v>3</v>
      </c>
      <c r="P36" s="70">
        <v>0.49</v>
      </c>
      <c r="Q36" s="70">
        <v>0.49</v>
      </c>
      <c r="R36" s="70">
        <v>0.5</v>
      </c>
      <c r="S36" s="70">
        <v>0.5</v>
      </c>
      <c r="T36" s="70">
        <v>0.08</v>
      </c>
      <c r="U36" s="70">
        <v>7.0000000000000007E-2</v>
      </c>
      <c r="V36" s="70">
        <v>3.02</v>
      </c>
      <c r="W36" s="70">
        <v>3</v>
      </c>
      <c r="X36" s="61">
        <v>0.26</v>
      </c>
      <c r="Y36">
        <v>0.24</v>
      </c>
      <c r="Z36" s="62">
        <v>0.09</v>
      </c>
      <c r="AA36">
        <v>0.06</v>
      </c>
      <c r="AB36">
        <v>4.5</v>
      </c>
      <c r="AC36" s="61">
        <v>4</v>
      </c>
      <c r="AD36" s="62">
        <v>0.55000000000000004</v>
      </c>
      <c r="AE36" s="171">
        <v>0.53</v>
      </c>
      <c r="AF36" s="62">
        <v>0.52</v>
      </c>
      <c r="AG36" s="171">
        <v>0.51</v>
      </c>
      <c r="AH36" s="62">
        <v>0.13</v>
      </c>
      <c r="AI36">
        <v>0.08</v>
      </c>
      <c r="AJ36" s="62">
        <v>3.8</v>
      </c>
      <c r="AK36">
        <v>3.4</v>
      </c>
      <c r="AL36" t="s">
        <v>498</v>
      </c>
    </row>
    <row r="37" spans="1:38" x14ac:dyDescent="0.35">
      <c r="A37" s="40" t="s">
        <v>128</v>
      </c>
      <c r="B37" s="33">
        <v>36</v>
      </c>
      <c r="C37" s="64">
        <v>0.22</v>
      </c>
      <c r="D37" s="64">
        <v>0.04</v>
      </c>
      <c r="E37" s="64">
        <v>1.5</v>
      </c>
      <c r="F37" s="64">
        <v>0.49</v>
      </c>
      <c r="G37" s="64">
        <v>0.49</v>
      </c>
      <c r="H37" s="66">
        <v>0.13</v>
      </c>
      <c r="I37" s="64">
        <v>2.4</v>
      </c>
      <c r="J37" s="70">
        <v>0.22890243902439042</v>
      </c>
      <c r="K37">
        <v>0.23</v>
      </c>
      <c r="L37" s="70">
        <v>0.06</v>
      </c>
      <c r="M37" s="70">
        <v>0.05</v>
      </c>
      <c r="N37" s="70">
        <v>3.02</v>
      </c>
      <c r="O37" s="70">
        <v>3</v>
      </c>
      <c r="P37" s="70">
        <v>0.49</v>
      </c>
      <c r="Q37" s="70">
        <v>0.49</v>
      </c>
      <c r="R37" s="70">
        <v>0.5</v>
      </c>
      <c r="S37" s="70">
        <v>0.5</v>
      </c>
      <c r="T37" s="70">
        <v>0.08</v>
      </c>
      <c r="U37" s="70">
        <v>7.0000000000000007E-2</v>
      </c>
      <c r="V37" s="70">
        <v>3.02</v>
      </c>
      <c r="W37" s="70">
        <v>3</v>
      </c>
      <c r="X37" s="61">
        <v>0.26</v>
      </c>
      <c r="Y37">
        <v>0.24</v>
      </c>
      <c r="Z37" s="62">
        <v>0.09</v>
      </c>
      <c r="AA37">
        <v>0.06</v>
      </c>
      <c r="AB37">
        <v>4.5</v>
      </c>
      <c r="AC37" s="61">
        <v>4</v>
      </c>
      <c r="AD37" s="62">
        <v>0.55000000000000004</v>
      </c>
      <c r="AE37" s="171">
        <v>0.53</v>
      </c>
      <c r="AF37" s="62">
        <v>0.52</v>
      </c>
      <c r="AG37" s="171">
        <v>0.51</v>
      </c>
      <c r="AH37" s="62">
        <v>0.13</v>
      </c>
      <c r="AI37">
        <v>0.08</v>
      </c>
      <c r="AJ37" s="62">
        <v>3.8</v>
      </c>
      <c r="AK37">
        <v>3.4</v>
      </c>
      <c r="AL37" t="s">
        <v>498</v>
      </c>
    </row>
    <row r="38" spans="1:38" x14ac:dyDescent="0.35">
      <c r="A38" s="40" t="s">
        <v>129</v>
      </c>
      <c r="B38" s="33">
        <v>37</v>
      </c>
      <c r="C38" s="64">
        <v>0.21</v>
      </c>
      <c r="D38" s="64">
        <v>0.03</v>
      </c>
      <c r="E38" s="64">
        <v>1.5</v>
      </c>
      <c r="F38" s="64">
        <v>0.47</v>
      </c>
      <c r="G38" s="64">
        <v>0.49</v>
      </c>
      <c r="H38" s="66">
        <v>0.1</v>
      </c>
      <c r="I38" s="64">
        <v>2.6</v>
      </c>
      <c r="J38" s="70">
        <v>0.22890243902439042</v>
      </c>
      <c r="K38">
        <v>0.23</v>
      </c>
      <c r="L38" s="70">
        <v>0.06</v>
      </c>
      <c r="M38" s="70">
        <v>0.05</v>
      </c>
      <c r="N38" s="70">
        <v>3.02</v>
      </c>
      <c r="O38" s="70">
        <v>3</v>
      </c>
      <c r="P38" s="70">
        <v>0.49</v>
      </c>
      <c r="Q38" s="70">
        <v>0.49</v>
      </c>
      <c r="R38" s="70">
        <v>0.5</v>
      </c>
      <c r="S38" s="70">
        <v>0.5</v>
      </c>
      <c r="T38" s="70">
        <v>0.08</v>
      </c>
      <c r="U38" s="70">
        <v>7.0000000000000007E-2</v>
      </c>
      <c r="V38" s="70">
        <v>3.02</v>
      </c>
      <c r="W38" s="70">
        <v>3</v>
      </c>
      <c r="X38" s="61">
        <v>0.26</v>
      </c>
      <c r="Y38">
        <v>0.24</v>
      </c>
      <c r="Z38" s="62">
        <v>0.09</v>
      </c>
      <c r="AA38">
        <v>0.06</v>
      </c>
      <c r="AB38">
        <v>4.5</v>
      </c>
      <c r="AC38" s="61">
        <v>4</v>
      </c>
      <c r="AD38" s="62">
        <v>0.55000000000000004</v>
      </c>
      <c r="AE38" s="171">
        <v>0.53</v>
      </c>
      <c r="AF38" s="62">
        <v>0.52</v>
      </c>
      <c r="AG38" s="171">
        <v>0.51</v>
      </c>
      <c r="AH38" s="62">
        <v>0.13</v>
      </c>
      <c r="AI38">
        <v>0.08</v>
      </c>
      <c r="AJ38" s="62">
        <v>3.8</v>
      </c>
      <c r="AK38">
        <v>3.4</v>
      </c>
      <c r="AL38" t="s">
        <v>498</v>
      </c>
    </row>
    <row r="39" spans="1:38" x14ac:dyDescent="0.35">
      <c r="A39" s="40" t="s">
        <v>130</v>
      </c>
      <c r="B39" s="33">
        <v>38</v>
      </c>
      <c r="C39" s="64">
        <v>0.23</v>
      </c>
      <c r="D39" s="64">
        <v>0.05</v>
      </c>
      <c r="E39" s="64">
        <v>3</v>
      </c>
      <c r="F39" s="64">
        <v>0.49</v>
      </c>
      <c r="G39" s="64">
        <v>0.49</v>
      </c>
      <c r="H39" s="65">
        <v>0.09</v>
      </c>
      <c r="I39" s="64">
        <v>3</v>
      </c>
      <c r="J39" s="70">
        <v>0.22890243902439042</v>
      </c>
      <c r="K39">
        <v>0.23</v>
      </c>
      <c r="L39" s="70">
        <v>0.06</v>
      </c>
      <c r="M39" s="70">
        <v>0.05</v>
      </c>
      <c r="N39" s="70">
        <v>3.02</v>
      </c>
      <c r="O39" s="70">
        <v>3</v>
      </c>
      <c r="P39" s="70">
        <v>0.49</v>
      </c>
      <c r="Q39" s="70">
        <v>0.49</v>
      </c>
      <c r="R39" s="70">
        <v>0.5</v>
      </c>
      <c r="S39" s="70">
        <v>0.5</v>
      </c>
      <c r="T39" s="70">
        <v>0.08</v>
      </c>
      <c r="U39" s="70">
        <v>7.0000000000000007E-2</v>
      </c>
      <c r="V39" s="70">
        <v>3.02</v>
      </c>
      <c r="W39" s="70">
        <v>3</v>
      </c>
      <c r="X39" s="61">
        <v>0.26</v>
      </c>
      <c r="Y39">
        <v>0.24</v>
      </c>
      <c r="Z39" s="62">
        <v>0.09</v>
      </c>
      <c r="AA39">
        <v>0.06</v>
      </c>
      <c r="AB39">
        <v>4.5</v>
      </c>
      <c r="AC39" s="61">
        <v>4</v>
      </c>
      <c r="AD39" s="62">
        <v>0.55000000000000004</v>
      </c>
      <c r="AE39" s="171">
        <v>0.53</v>
      </c>
      <c r="AF39" s="62">
        <v>0.52</v>
      </c>
      <c r="AG39" s="171">
        <v>0.51</v>
      </c>
      <c r="AH39" s="62">
        <v>0.13</v>
      </c>
      <c r="AI39">
        <v>0.08</v>
      </c>
      <c r="AJ39" s="62">
        <v>3.8</v>
      </c>
      <c r="AK39">
        <v>3.4</v>
      </c>
      <c r="AL39" t="s">
        <v>498</v>
      </c>
    </row>
    <row r="40" spans="1:38" x14ac:dyDescent="0.35">
      <c r="A40" s="40" t="s">
        <v>131</v>
      </c>
      <c r="B40" s="33">
        <v>39</v>
      </c>
      <c r="C40" s="64">
        <v>0.21</v>
      </c>
      <c r="D40" s="64">
        <v>0.05</v>
      </c>
      <c r="E40" s="64">
        <v>2</v>
      </c>
      <c r="F40" s="64">
        <v>0.49</v>
      </c>
      <c r="G40" s="64">
        <v>0.49</v>
      </c>
      <c r="H40" s="65">
        <v>7.0000000000000007E-2</v>
      </c>
      <c r="I40" s="64">
        <v>2.6</v>
      </c>
      <c r="J40" s="70">
        <v>0.22890243902439042</v>
      </c>
      <c r="K40">
        <v>0.23</v>
      </c>
      <c r="L40" s="70">
        <v>0.06</v>
      </c>
      <c r="M40" s="70">
        <v>0.05</v>
      </c>
      <c r="N40" s="70">
        <v>3.02</v>
      </c>
      <c r="O40" s="70">
        <v>3</v>
      </c>
      <c r="P40" s="70">
        <v>0.49</v>
      </c>
      <c r="Q40" s="70">
        <v>0.49</v>
      </c>
      <c r="R40" s="70">
        <v>0.5</v>
      </c>
      <c r="S40" s="70">
        <v>0.5</v>
      </c>
      <c r="T40" s="70">
        <v>0.08</v>
      </c>
      <c r="U40" s="70">
        <v>7.0000000000000007E-2</v>
      </c>
      <c r="V40" s="70">
        <v>3.02</v>
      </c>
      <c r="W40" s="70">
        <v>3</v>
      </c>
      <c r="X40" s="61">
        <v>0.26</v>
      </c>
      <c r="Y40">
        <v>0.24</v>
      </c>
      <c r="Z40" s="62">
        <v>0.09</v>
      </c>
      <c r="AA40">
        <v>0.06</v>
      </c>
      <c r="AB40">
        <v>4.5</v>
      </c>
      <c r="AC40" s="61">
        <v>4</v>
      </c>
      <c r="AD40" s="62">
        <v>0.55000000000000004</v>
      </c>
      <c r="AE40" s="171">
        <v>0.53</v>
      </c>
      <c r="AF40" s="62">
        <v>0.52</v>
      </c>
      <c r="AG40" s="171">
        <v>0.51</v>
      </c>
      <c r="AH40" s="62">
        <v>0.13</v>
      </c>
      <c r="AI40">
        <v>0.08</v>
      </c>
      <c r="AJ40" s="62">
        <v>3.8</v>
      </c>
      <c r="AK40">
        <v>3.4</v>
      </c>
      <c r="AL40" t="s">
        <v>498</v>
      </c>
    </row>
    <row r="41" spans="1:38" x14ac:dyDescent="0.35">
      <c r="A41" s="40" t="s">
        <v>132</v>
      </c>
      <c r="B41" s="33">
        <v>41</v>
      </c>
      <c r="C41" s="64">
        <v>0.22</v>
      </c>
      <c r="D41" s="66">
        <v>0.09</v>
      </c>
      <c r="E41" s="65">
        <v>3.5</v>
      </c>
      <c r="F41" s="66">
        <v>0.57999999999999996</v>
      </c>
      <c r="G41" s="64">
        <v>0.5</v>
      </c>
      <c r="H41" s="64">
        <v>7.0000000000000007E-2</v>
      </c>
      <c r="I41" s="66">
        <v>3.6</v>
      </c>
      <c r="J41" s="70">
        <v>0.22890243902439042</v>
      </c>
      <c r="K41">
        <v>0.23</v>
      </c>
      <c r="L41" s="70">
        <v>0.06</v>
      </c>
      <c r="M41" s="70">
        <v>0.05</v>
      </c>
      <c r="N41" s="70">
        <v>3.02</v>
      </c>
      <c r="O41" s="70">
        <v>3</v>
      </c>
      <c r="P41" s="70">
        <v>0.49</v>
      </c>
      <c r="Q41" s="70">
        <v>0.49</v>
      </c>
      <c r="R41" s="70">
        <v>0.5</v>
      </c>
      <c r="S41" s="70">
        <v>0.5</v>
      </c>
      <c r="T41" s="70">
        <v>0.08</v>
      </c>
      <c r="U41" s="70">
        <v>7.0000000000000007E-2</v>
      </c>
      <c r="V41" s="70">
        <v>3.02</v>
      </c>
      <c r="W41" s="70">
        <v>3</v>
      </c>
      <c r="X41" s="61">
        <v>0.26</v>
      </c>
      <c r="Y41">
        <v>0.24</v>
      </c>
      <c r="Z41" s="62">
        <v>0.09</v>
      </c>
      <c r="AA41">
        <v>0.06</v>
      </c>
      <c r="AB41">
        <v>4.5</v>
      </c>
      <c r="AC41" s="61">
        <v>4</v>
      </c>
      <c r="AD41" s="62">
        <v>0.55000000000000004</v>
      </c>
      <c r="AE41" s="171">
        <v>0.53</v>
      </c>
      <c r="AF41" s="62">
        <v>0.52</v>
      </c>
      <c r="AG41" s="171">
        <v>0.51</v>
      </c>
      <c r="AH41" s="62">
        <v>0.13</v>
      </c>
      <c r="AI41">
        <v>0.08</v>
      </c>
      <c r="AJ41" s="62">
        <v>3.8</v>
      </c>
      <c r="AK41">
        <v>3.4</v>
      </c>
      <c r="AL41" t="s">
        <v>498</v>
      </c>
    </row>
    <row r="42" spans="1:38" x14ac:dyDescent="0.35">
      <c r="A42" s="40" t="s">
        <v>133</v>
      </c>
      <c r="B42" s="33">
        <v>42</v>
      </c>
      <c r="C42" s="64">
        <v>0.2</v>
      </c>
      <c r="D42" s="65">
        <v>0.05</v>
      </c>
      <c r="E42" s="64">
        <v>2.5</v>
      </c>
      <c r="F42" s="64">
        <v>0.47</v>
      </c>
      <c r="G42" s="64">
        <v>0.49</v>
      </c>
      <c r="H42" s="65">
        <v>0.08</v>
      </c>
      <c r="I42" s="64">
        <v>2.6</v>
      </c>
      <c r="J42" s="70">
        <v>0.22890243902439042</v>
      </c>
      <c r="K42">
        <v>0.23</v>
      </c>
      <c r="L42" s="70">
        <v>0.06</v>
      </c>
      <c r="M42" s="70">
        <v>0.05</v>
      </c>
      <c r="N42" s="70">
        <v>3.02</v>
      </c>
      <c r="O42" s="70">
        <v>3</v>
      </c>
      <c r="P42" s="70">
        <v>0.49</v>
      </c>
      <c r="Q42" s="70">
        <v>0.49</v>
      </c>
      <c r="R42" s="70">
        <v>0.5</v>
      </c>
      <c r="S42" s="70">
        <v>0.5</v>
      </c>
      <c r="T42" s="70">
        <v>0.08</v>
      </c>
      <c r="U42" s="70">
        <v>7.0000000000000007E-2</v>
      </c>
      <c r="V42" s="70">
        <v>3.02</v>
      </c>
      <c r="W42" s="70">
        <v>3</v>
      </c>
      <c r="X42" s="61">
        <v>0.26</v>
      </c>
      <c r="Y42">
        <v>0.24</v>
      </c>
      <c r="Z42" s="62">
        <v>0.09</v>
      </c>
      <c r="AA42">
        <v>0.06</v>
      </c>
      <c r="AB42">
        <v>4.5</v>
      </c>
      <c r="AC42" s="61">
        <v>4</v>
      </c>
      <c r="AD42" s="62">
        <v>0.55000000000000004</v>
      </c>
      <c r="AE42" s="171">
        <v>0.53</v>
      </c>
      <c r="AF42" s="62">
        <v>0.52</v>
      </c>
      <c r="AG42" s="171">
        <v>0.51</v>
      </c>
      <c r="AH42" s="62">
        <v>0.13</v>
      </c>
      <c r="AI42">
        <v>0.08</v>
      </c>
      <c r="AJ42" s="62">
        <v>3.8</v>
      </c>
      <c r="AK42">
        <v>3.4</v>
      </c>
      <c r="AL42" t="s">
        <v>498</v>
      </c>
    </row>
    <row r="43" spans="1:38" x14ac:dyDescent="0.35">
      <c r="A43" s="40" t="s">
        <v>134</v>
      </c>
      <c r="B43" s="33">
        <v>43</v>
      </c>
      <c r="C43" s="64">
        <v>0.21</v>
      </c>
      <c r="D43" s="64">
        <v>0.03</v>
      </c>
      <c r="E43" s="64">
        <v>1.5</v>
      </c>
      <c r="F43" s="64">
        <v>0.46</v>
      </c>
      <c r="G43" s="65">
        <v>0.51</v>
      </c>
      <c r="H43" s="64">
        <v>0.05</v>
      </c>
      <c r="I43" s="64">
        <v>2</v>
      </c>
      <c r="J43" s="70">
        <v>0.22890243902439042</v>
      </c>
      <c r="K43">
        <v>0.23</v>
      </c>
      <c r="L43" s="70">
        <v>0.06</v>
      </c>
      <c r="M43" s="70">
        <v>0.05</v>
      </c>
      <c r="N43" s="70">
        <v>3.02</v>
      </c>
      <c r="O43" s="70">
        <v>3</v>
      </c>
      <c r="P43" s="70">
        <v>0.49</v>
      </c>
      <c r="Q43" s="70">
        <v>0.49</v>
      </c>
      <c r="R43" s="70">
        <v>0.5</v>
      </c>
      <c r="S43" s="70">
        <v>0.5</v>
      </c>
      <c r="T43" s="70">
        <v>0.08</v>
      </c>
      <c r="U43" s="70">
        <v>7.0000000000000007E-2</v>
      </c>
      <c r="V43" s="70">
        <v>3.02</v>
      </c>
      <c r="W43" s="70">
        <v>3</v>
      </c>
      <c r="X43" s="61">
        <v>0.26</v>
      </c>
      <c r="Y43">
        <v>0.24</v>
      </c>
      <c r="Z43" s="62">
        <v>0.09</v>
      </c>
      <c r="AA43">
        <v>0.06</v>
      </c>
      <c r="AB43">
        <v>4.5</v>
      </c>
      <c r="AC43" s="61">
        <v>4</v>
      </c>
      <c r="AD43" s="62">
        <v>0.55000000000000004</v>
      </c>
      <c r="AE43" s="171">
        <v>0.53</v>
      </c>
      <c r="AF43" s="62">
        <v>0.52</v>
      </c>
      <c r="AG43" s="171">
        <v>0.51</v>
      </c>
      <c r="AH43" s="62">
        <v>0.13</v>
      </c>
      <c r="AI43">
        <v>0.08</v>
      </c>
      <c r="AJ43" s="62">
        <v>3.8</v>
      </c>
      <c r="AK43">
        <v>3.4</v>
      </c>
      <c r="AL43" t="s">
        <v>498</v>
      </c>
    </row>
    <row r="44" spans="1:38" ht="15" thickBot="1" x14ac:dyDescent="0.4">
      <c r="A44" s="41" t="s">
        <v>135</v>
      </c>
      <c r="B44" s="32">
        <v>45</v>
      </c>
      <c r="C44" s="67">
        <v>0.24</v>
      </c>
      <c r="D44" s="68">
        <v>0.04</v>
      </c>
      <c r="E44" s="68">
        <v>3</v>
      </c>
      <c r="F44" s="69">
        <v>0.54</v>
      </c>
      <c r="G44" s="67">
        <v>0.51</v>
      </c>
      <c r="H44" s="68">
        <v>0.05</v>
      </c>
      <c r="I44" s="67">
        <v>3.4</v>
      </c>
      <c r="J44" s="70">
        <v>0.22890243902439042</v>
      </c>
      <c r="K44">
        <v>0.23</v>
      </c>
      <c r="L44" s="70">
        <v>0.06</v>
      </c>
      <c r="M44" s="70">
        <v>0.05</v>
      </c>
      <c r="N44" s="70">
        <v>3.02</v>
      </c>
      <c r="O44" s="70">
        <v>3</v>
      </c>
      <c r="P44" s="70">
        <v>0.49</v>
      </c>
      <c r="Q44" s="70">
        <v>0.49</v>
      </c>
      <c r="R44" s="70">
        <v>0.5</v>
      </c>
      <c r="S44" s="70">
        <v>0.5</v>
      </c>
      <c r="T44" s="70">
        <v>0.08</v>
      </c>
      <c r="U44" s="70">
        <v>7.0000000000000007E-2</v>
      </c>
      <c r="V44" s="70">
        <v>3.02</v>
      </c>
      <c r="W44" s="70">
        <v>3</v>
      </c>
      <c r="X44" s="61">
        <v>0.26</v>
      </c>
      <c r="Y44">
        <v>0.24</v>
      </c>
      <c r="Z44" s="62">
        <v>0.09</v>
      </c>
      <c r="AA44">
        <v>0.06</v>
      </c>
      <c r="AB44">
        <v>4.5</v>
      </c>
      <c r="AC44" s="61">
        <v>4</v>
      </c>
      <c r="AD44" s="62">
        <v>0.55000000000000004</v>
      </c>
      <c r="AE44" s="171">
        <v>0.53</v>
      </c>
      <c r="AF44" s="62">
        <v>0.52</v>
      </c>
      <c r="AG44" s="171">
        <v>0.51</v>
      </c>
      <c r="AH44" s="62">
        <v>0.13</v>
      </c>
      <c r="AI44">
        <v>0.08</v>
      </c>
      <c r="AJ44" s="62">
        <v>3.8</v>
      </c>
      <c r="AK44">
        <v>3.4</v>
      </c>
      <c r="AL44" t="s">
        <v>498</v>
      </c>
    </row>
    <row r="45" spans="1:38" x14ac:dyDescent="0.35">
      <c r="A45" s="40" t="s">
        <v>136</v>
      </c>
      <c r="B45" s="33">
        <v>46</v>
      </c>
      <c r="C45" s="64">
        <v>0.21</v>
      </c>
      <c r="D45" s="64">
        <v>0.04</v>
      </c>
      <c r="E45" s="64">
        <v>2</v>
      </c>
      <c r="F45" s="64">
        <v>0.49</v>
      </c>
      <c r="G45" s="64">
        <v>0.5</v>
      </c>
      <c r="H45" s="64">
        <v>0.06</v>
      </c>
      <c r="I45" s="64">
        <v>2.6</v>
      </c>
      <c r="J45" s="70">
        <v>0.22890243902439042</v>
      </c>
      <c r="K45">
        <v>0.23</v>
      </c>
      <c r="L45" s="70">
        <v>0.06</v>
      </c>
      <c r="M45" s="70">
        <v>0.05</v>
      </c>
      <c r="N45" s="70">
        <v>3.02</v>
      </c>
      <c r="O45" s="70">
        <v>3</v>
      </c>
      <c r="P45" s="70">
        <v>0.49</v>
      </c>
      <c r="Q45" s="70">
        <v>0.49</v>
      </c>
      <c r="R45" s="70">
        <v>0.5</v>
      </c>
      <c r="S45" s="70">
        <v>0.5</v>
      </c>
      <c r="T45" s="70">
        <v>0.08</v>
      </c>
      <c r="U45" s="70">
        <v>7.0000000000000007E-2</v>
      </c>
      <c r="V45" s="70">
        <v>3.02</v>
      </c>
      <c r="W45" s="70">
        <v>3</v>
      </c>
      <c r="X45" s="61">
        <v>0.26</v>
      </c>
      <c r="Y45">
        <v>0.24</v>
      </c>
      <c r="Z45" s="62">
        <v>0.09</v>
      </c>
      <c r="AA45">
        <v>0.06</v>
      </c>
      <c r="AB45">
        <v>4.5</v>
      </c>
      <c r="AC45" s="61">
        <v>4</v>
      </c>
      <c r="AD45" s="62">
        <v>0.55000000000000004</v>
      </c>
      <c r="AE45" s="171">
        <v>0.53</v>
      </c>
      <c r="AF45" s="62">
        <v>0.52</v>
      </c>
      <c r="AG45" s="171">
        <v>0.51</v>
      </c>
      <c r="AH45" s="62">
        <v>0.13</v>
      </c>
      <c r="AI45">
        <v>0.08</v>
      </c>
      <c r="AJ45" s="62">
        <v>3.8</v>
      </c>
      <c r="AK45">
        <v>3.4</v>
      </c>
      <c r="AL45" t="s">
        <v>498</v>
      </c>
    </row>
    <row r="46" spans="1:38" x14ac:dyDescent="0.35">
      <c r="A46" s="40" t="s">
        <v>137</v>
      </c>
      <c r="B46" s="33">
        <v>47</v>
      </c>
      <c r="C46" s="66">
        <v>0.26</v>
      </c>
      <c r="D46" s="64">
        <v>0.04</v>
      </c>
      <c r="E46" s="65">
        <v>3.5</v>
      </c>
      <c r="F46" s="65">
        <v>0.53</v>
      </c>
      <c r="G46" s="66">
        <v>0.52</v>
      </c>
      <c r="H46" s="64">
        <v>0.05</v>
      </c>
      <c r="I46" s="65">
        <v>3.4</v>
      </c>
      <c r="J46" s="70">
        <v>0.22890243902439042</v>
      </c>
      <c r="K46">
        <v>0.23</v>
      </c>
      <c r="L46" s="70">
        <v>0.06</v>
      </c>
      <c r="M46" s="70">
        <v>0.05</v>
      </c>
      <c r="N46" s="70">
        <v>3.02</v>
      </c>
      <c r="O46" s="70">
        <v>3</v>
      </c>
      <c r="P46" s="70">
        <v>0.49</v>
      </c>
      <c r="Q46" s="70">
        <v>0.49</v>
      </c>
      <c r="R46" s="70">
        <v>0.5</v>
      </c>
      <c r="S46" s="70">
        <v>0.5</v>
      </c>
      <c r="T46" s="70">
        <v>0.08</v>
      </c>
      <c r="U46" s="70">
        <v>7.0000000000000007E-2</v>
      </c>
      <c r="V46" s="70">
        <v>3.02</v>
      </c>
      <c r="W46" s="70">
        <v>3</v>
      </c>
      <c r="X46" s="61">
        <v>0.26</v>
      </c>
      <c r="Y46">
        <v>0.24</v>
      </c>
      <c r="Z46" s="62">
        <v>0.09</v>
      </c>
      <c r="AA46">
        <v>0.06</v>
      </c>
      <c r="AB46">
        <v>4.5</v>
      </c>
      <c r="AC46" s="61">
        <v>4</v>
      </c>
      <c r="AD46" s="62">
        <v>0.55000000000000004</v>
      </c>
      <c r="AE46" s="171">
        <v>0.53</v>
      </c>
      <c r="AF46" s="62">
        <v>0.52</v>
      </c>
      <c r="AG46" s="171">
        <v>0.51</v>
      </c>
      <c r="AH46" s="62">
        <v>0.13</v>
      </c>
      <c r="AI46">
        <v>0.08</v>
      </c>
      <c r="AJ46" s="62">
        <v>3.8</v>
      </c>
      <c r="AK46">
        <v>3.4</v>
      </c>
      <c r="AL46" t="s">
        <v>498</v>
      </c>
    </row>
    <row r="47" spans="1:38" x14ac:dyDescent="0.35">
      <c r="A47" s="40" t="s">
        <v>138</v>
      </c>
      <c r="B47" s="33">
        <v>49</v>
      </c>
      <c r="C47" s="64">
        <v>0.23</v>
      </c>
      <c r="D47" s="64">
        <v>0.03</v>
      </c>
      <c r="E47" s="64">
        <v>2</v>
      </c>
      <c r="F47" s="64">
        <v>0.49</v>
      </c>
      <c r="G47" s="65">
        <v>0.51</v>
      </c>
      <c r="H47" s="64">
        <v>0.05</v>
      </c>
      <c r="I47" s="64">
        <v>2.6</v>
      </c>
      <c r="J47" s="70">
        <v>0.22890243902439042</v>
      </c>
      <c r="K47">
        <v>0.23</v>
      </c>
      <c r="L47" s="70">
        <v>0.06</v>
      </c>
      <c r="M47" s="70">
        <v>0.05</v>
      </c>
      <c r="N47" s="70">
        <v>3.02</v>
      </c>
      <c r="O47" s="70">
        <v>3</v>
      </c>
      <c r="P47" s="70">
        <v>0.49</v>
      </c>
      <c r="Q47" s="70">
        <v>0.49</v>
      </c>
      <c r="R47" s="70">
        <v>0.5</v>
      </c>
      <c r="S47" s="70">
        <v>0.5</v>
      </c>
      <c r="T47" s="70">
        <v>0.08</v>
      </c>
      <c r="U47" s="70">
        <v>7.0000000000000007E-2</v>
      </c>
      <c r="V47" s="70">
        <v>3.02</v>
      </c>
      <c r="W47" s="70">
        <v>3</v>
      </c>
      <c r="X47" s="61">
        <v>0.26</v>
      </c>
      <c r="Y47">
        <v>0.24</v>
      </c>
      <c r="Z47" s="62">
        <v>0.09</v>
      </c>
      <c r="AA47">
        <v>0.06</v>
      </c>
      <c r="AB47">
        <v>4.5</v>
      </c>
      <c r="AC47" s="61">
        <v>4</v>
      </c>
      <c r="AD47" s="62">
        <v>0.55000000000000004</v>
      </c>
      <c r="AE47" s="171">
        <v>0.53</v>
      </c>
      <c r="AF47" s="62">
        <v>0.52</v>
      </c>
      <c r="AG47" s="171">
        <v>0.51</v>
      </c>
      <c r="AH47" s="62">
        <v>0.13</v>
      </c>
      <c r="AI47">
        <v>0.08</v>
      </c>
      <c r="AJ47" s="62">
        <v>3.8</v>
      </c>
      <c r="AK47">
        <v>3.4</v>
      </c>
      <c r="AL47" t="s">
        <v>498</v>
      </c>
    </row>
    <row r="48" spans="1:38" x14ac:dyDescent="0.35">
      <c r="A48" s="40" t="s">
        <v>139</v>
      </c>
      <c r="B48" s="33">
        <v>50</v>
      </c>
      <c r="C48" s="65">
        <v>0.24</v>
      </c>
      <c r="D48" s="65">
        <v>0.06</v>
      </c>
      <c r="E48" s="66">
        <v>4</v>
      </c>
      <c r="F48" s="66">
        <v>0.54</v>
      </c>
      <c r="G48" s="64">
        <v>0.5</v>
      </c>
      <c r="H48" s="66">
        <v>0.13</v>
      </c>
      <c r="I48" s="66">
        <v>4</v>
      </c>
      <c r="J48" s="70">
        <v>0.22890243902439042</v>
      </c>
      <c r="K48">
        <v>0.23</v>
      </c>
      <c r="L48" s="70">
        <v>0.06</v>
      </c>
      <c r="M48" s="70">
        <v>0.05</v>
      </c>
      <c r="N48" s="70">
        <v>3.02</v>
      </c>
      <c r="O48" s="70">
        <v>3</v>
      </c>
      <c r="P48" s="70">
        <v>0.49</v>
      </c>
      <c r="Q48" s="70">
        <v>0.49</v>
      </c>
      <c r="R48" s="70">
        <v>0.5</v>
      </c>
      <c r="S48" s="70">
        <v>0.5</v>
      </c>
      <c r="T48" s="70">
        <v>0.08</v>
      </c>
      <c r="U48" s="70">
        <v>7.0000000000000007E-2</v>
      </c>
      <c r="V48" s="70">
        <v>3.02</v>
      </c>
      <c r="W48" s="70">
        <v>3</v>
      </c>
      <c r="X48" s="61">
        <v>0.26</v>
      </c>
      <c r="Y48">
        <v>0.24</v>
      </c>
      <c r="Z48" s="62">
        <v>0.09</v>
      </c>
      <c r="AA48">
        <v>0.06</v>
      </c>
      <c r="AB48">
        <v>4.5</v>
      </c>
      <c r="AC48" s="61">
        <v>4</v>
      </c>
      <c r="AD48" s="62">
        <v>0.55000000000000004</v>
      </c>
      <c r="AE48" s="171">
        <v>0.53</v>
      </c>
      <c r="AF48" s="62">
        <v>0.52</v>
      </c>
      <c r="AG48" s="171">
        <v>0.51</v>
      </c>
      <c r="AH48" s="62">
        <v>0.13</v>
      </c>
      <c r="AI48">
        <v>0.08</v>
      </c>
      <c r="AJ48" s="62">
        <v>3.8</v>
      </c>
      <c r="AK48">
        <v>3.4</v>
      </c>
      <c r="AL48" t="s">
        <v>498</v>
      </c>
    </row>
    <row r="49" spans="1:38" x14ac:dyDescent="0.35">
      <c r="A49" s="40" t="s">
        <v>140</v>
      </c>
      <c r="B49" s="33">
        <v>51</v>
      </c>
      <c r="C49" s="66">
        <v>0.25</v>
      </c>
      <c r="D49" s="66">
        <v>7.0000000000000007E-2</v>
      </c>
      <c r="E49" s="66">
        <v>5</v>
      </c>
      <c r="F49" s="65">
        <v>0.51</v>
      </c>
      <c r="G49" s="64">
        <v>0.49</v>
      </c>
      <c r="H49" s="66">
        <v>0.11</v>
      </c>
      <c r="I49" s="66">
        <v>4.2</v>
      </c>
      <c r="J49" s="70">
        <v>0.22890243902439042</v>
      </c>
      <c r="K49">
        <v>0.23</v>
      </c>
      <c r="L49" s="70">
        <v>0.06</v>
      </c>
      <c r="M49" s="70">
        <v>0.05</v>
      </c>
      <c r="N49" s="70">
        <v>3.02</v>
      </c>
      <c r="O49" s="70">
        <v>3</v>
      </c>
      <c r="P49" s="70">
        <v>0.49</v>
      </c>
      <c r="Q49" s="70">
        <v>0.49</v>
      </c>
      <c r="R49" s="70">
        <v>0.5</v>
      </c>
      <c r="S49" s="70">
        <v>0.5</v>
      </c>
      <c r="T49" s="70">
        <v>0.08</v>
      </c>
      <c r="U49" s="70">
        <v>7.0000000000000007E-2</v>
      </c>
      <c r="V49" s="70">
        <v>3.02</v>
      </c>
      <c r="W49" s="70">
        <v>3</v>
      </c>
      <c r="X49" s="61">
        <v>0.26</v>
      </c>
      <c r="Y49">
        <v>0.24</v>
      </c>
      <c r="Z49" s="62">
        <v>0.09</v>
      </c>
      <c r="AA49">
        <v>0.06</v>
      </c>
      <c r="AB49">
        <v>4.5</v>
      </c>
      <c r="AC49" s="61">
        <v>4</v>
      </c>
      <c r="AD49" s="62">
        <v>0.55000000000000004</v>
      </c>
      <c r="AE49" s="171">
        <v>0.53</v>
      </c>
      <c r="AF49" s="62">
        <v>0.52</v>
      </c>
      <c r="AG49" s="171">
        <v>0.51</v>
      </c>
      <c r="AH49" s="62">
        <v>0.13</v>
      </c>
      <c r="AI49">
        <v>0.08</v>
      </c>
      <c r="AJ49" s="62">
        <v>3.8</v>
      </c>
      <c r="AK49">
        <v>3.4</v>
      </c>
      <c r="AL49" t="s">
        <v>498</v>
      </c>
    </row>
    <row r="50" spans="1:38" x14ac:dyDescent="0.35">
      <c r="A50" s="40" t="s">
        <v>141</v>
      </c>
      <c r="B50" s="33">
        <v>52</v>
      </c>
      <c r="C50" s="64">
        <v>0.21</v>
      </c>
      <c r="D50" s="64">
        <v>0.04</v>
      </c>
      <c r="E50" s="64">
        <v>1.5</v>
      </c>
      <c r="F50" s="64">
        <v>0.47</v>
      </c>
      <c r="G50" s="64">
        <v>0.5</v>
      </c>
      <c r="H50" s="65">
        <v>0.08</v>
      </c>
      <c r="I50" s="64">
        <v>2.4</v>
      </c>
      <c r="J50" s="70">
        <v>0.22890243902439042</v>
      </c>
      <c r="K50">
        <v>0.23</v>
      </c>
      <c r="L50" s="70">
        <v>0.06</v>
      </c>
      <c r="M50" s="70">
        <v>0.05</v>
      </c>
      <c r="N50" s="70">
        <v>3.02</v>
      </c>
      <c r="O50" s="70">
        <v>3</v>
      </c>
      <c r="P50" s="70">
        <v>0.49</v>
      </c>
      <c r="Q50" s="70">
        <v>0.49</v>
      </c>
      <c r="R50" s="70">
        <v>0.5</v>
      </c>
      <c r="S50" s="70">
        <v>0.5</v>
      </c>
      <c r="T50" s="70">
        <v>0.08</v>
      </c>
      <c r="U50" s="70">
        <v>7.0000000000000007E-2</v>
      </c>
      <c r="V50" s="70">
        <v>3.02</v>
      </c>
      <c r="W50" s="70">
        <v>3</v>
      </c>
      <c r="X50" s="61">
        <v>0.26</v>
      </c>
      <c r="Y50">
        <v>0.24</v>
      </c>
      <c r="Z50" s="62">
        <v>0.09</v>
      </c>
      <c r="AA50">
        <v>0.06</v>
      </c>
      <c r="AB50">
        <v>4.5</v>
      </c>
      <c r="AC50" s="61">
        <v>4</v>
      </c>
      <c r="AD50" s="62">
        <v>0.55000000000000004</v>
      </c>
      <c r="AE50" s="171">
        <v>0.53</v>
      </c>
      <c r="AF50" s="62">
        <v>0.52</v>
      </c>
      <c r="AG50" s="171">
        <v>0.51</v>
      </c>
      <c r="AH50" s="62">
        <v>0.13</v>
      </c>
      <c r="AI50">
        <v>0.08</v>
      </c>
      <c r="AJ50" s="62">
        <v>3.8</v>
      </c>
      <c r="AK50">
        <v>3.4</v>
      </c>
      <c r="AL50" t="s">
        <v>498</v>
      </c>
    </row>
    <row r="51" spans="1:38" x14ac:dyDescent="0.35">
      <c r="A51" s="40" t="s">
        <v>142</v>
      </c>
      <c r="B51" s="33">
        <v>53</v>
      </c>
      <c r="C51" s="64">
        <v>0.23</v>
      </c>
      <c r="D51" s="64">
        <v>0.04</v>
      </c>
      <c r="E51" s="64">
        <v>2.5</v>
      </c>
      <c r="F51" s="64">
        <v>0.43</v>
      </c>
      <c r="G51" s="66">
        <v>0.52</v>
      </c>
      <c r="H51" s="64">
        <v>0.05</v>
      </c>
      <c r="I51" s="64">
        <v>2.4</v>
      </c>
      <c r="J51" s="70">
        <v>0.22890243902439042</v>
      </c>
      <c r="K51">
        <v>0.23</v>
      </c>
      <c r="L51" s="70">
        <v>0.06</v>
      </c>
      <c r="M51" s="70">
        <v>0.05</v>
      </c>
      <c r="N51" s="70">
        <v>3.02</v>
      </c>
      <c r="O51" s="70">
        <v>3</v>
      </c>
      <c r="P51" s="70">
        <v>0.49</v>
      </c>
      <c r="Q51" s="70">
        <v>0.49</v>
      </c>
      <c r="R51" s="70">
        <v>0.5</v>
      </c>
      <c r="S51" s="70">
        <v>0.5</v>
      </c>
      <c r="T51" s="70">
        <v>0.08</v>
      </c>
      <c r="U51" s="70">
        <v>7.0000000000000007E-2</v>
      </c>
      <c r="V51" s="70">
        <v>3.02</v>
      </c>
      <c r="W51" s="70">
        <v>3</v>
      </c>
      <c r="X51" s="61">
        <v>0.26</v>
      </c>
      <c r="Y51">
        <v>0.24</v>
      </c>
      <c r="Z51" s="62">
        <v>0.09</v>
      </c>
      <c r="AA51">
        <v>0.06</v>
      </c>
      <c r="AB51">
        <v>4.5</v>
      </c>
      <c r="AC51" s="61">
        <v>4</v>
      </c>
      <c r="AD51" s="62">
        <v>0.55000000000000004</v>
      </c>
      <c r="AE51" s="171">
        <v>0.53</v>
      </c>
      <c r="AF51" s="62">
        <v>0.52</v>
      </c>
      <c r="AG51" s="171">
        <v>0.51</v>
      </c>
      <c r="AH51" s="62">
        <v>0.13</v>
      </c>
      <c r="AI51">
        <v>0.08</v>
      </c>
      <c r="AJ51" s="62">
        <v>3.8</v>
      </c>
      <c r="AK51">
        <v>3.4</v>
      </c>
      <c r="AL51" t="s">
        <v>498</v>
      </c>
    </row>
    <row r="52" spans="1:38" x14ac:dyDescent="0.35">
      <c r="A52" s="40" t="s">
        <v>143</v>
      </c>
      <c r="B52" s="33">
        <v>55</v>
      </c>
      <c r="C52" s="66">
        <v>0.25</v>
      </c>
      <c r="D52" s="65">
        <v>0.06</v>
      </c>
      <c r="E52" s="66">
        <v>4.5</v>
      </c>
      <c r="F52" s="66">
        <v>0.56999999999999995</v>
      </c>
      <c r="G52" s="64">
        <v>0.5</v>
      </c>
      <c r="H52" s="64">
        <v>7.0000000000000007E-2</v>
      </c>
      <c r="I52" s="66">
        <v>4</v>
      </c>
      <c r="J52" s="70">
        <v>0.22890243902439042</v>
      </c>
      <c r="K52">
        <v>0.23</v>
      </c>
      <c r="L52" s="70">
        <v>0.06</v>
      </c>
      <c r="M52" s="70">
        <v>0.05</v>
      </c>
      <c r="N52" s="70">
        <v>3.02</v>
      </c>
      <c r="O52" s="70">
        <v>3</v>
      </c>
      <c r="P52" s="70">
        <v>0.49</v>
      </c>
      <c r="Q52" s="70">
        <v>0.49</v>
      </c>
      <c r="R52" s="70">
        <v>0.5</v>
      </c>
      <c r="S52" s="70">
        <v>0.5</v>
      </c>
      <c r="T52" s="70">
        <v>0.08</v>
      </c>
      <c r="U52" s="70">
        <v>7.0000000000000007E-2</v>
      </c>
      <c r="V52" s="70">
        <v>3.02</v>
      </c>
      <c r="W52" s="70">
        <v>3</v>
      </c>
      <c r="X52" s="61">
        <v>0.26</v>
      </c>
      <c r="Y52">
        <v>0.24</v>
      </c>
      <c r="Z52" s="62">
        <v>0.09</v>
      </c>
      <c r="AA52">
        <v>0.06</v>
      </c>
      <c r="AB52">
        <v>4.5</v>
      </c>
      <c r="AC52" s="61">
        <v>4</v>
      </c>
      <c r="AD52" s="62">
        <v>0.55000000000000004</v>
      </c>
      <c r="AE52" s="171">
        <v>0.53</v>
      </c>
      <c r="AF52" s="62">
        <v>0.52</v>
      </c>
      <c r="AG52" s="171">
        <v>0.51</v>
      </c>
      <c r="AH52" s="62">
        <v>0.13</v>
      </c>
      <c r="AI52">
        <v>0.08</v>
      </c>
      <c r="AJ52" s="62">
        <v>3.8</v>
      </c>
      <c r="AK52">
        <v>3.4</v>
      </c>
      <c r="AL52" t="s">
        <v>498</v>
      </c>
    </row>
    <row r="53" spans="1:38" x14ac:dyDescent="0.35">
      <c r="A53" s="40" t="s">
        <v>144</v>
      </c>
      <c r="B53" s="33">
        <v>56</v>
      </c>
      <c r="C53" s="66">
        <v>0.28999999999999998</v>
      </c>
      <c r="D53" s="64">
        <v>0.05</v>
      </c>
      <c r="E53" s="66">
        <v>4</v>
      </c>
      <c r="F53" s="66">
        <v>0.56000000000000005</v>
      </c>
      <c r="G53" s="66">
        <v>0.52</v>
      </c>
      <c r="H53" s="64">
        <v>0.05</v>
      </c>
      <c r="I53" s="66">
        <v>3.8</v>
      </c>
      <c r="J53" s="70">
        <v>0.22890243902439042</v>
      </c>
      <c r="K53">
        <v>0.23</v>
      </c>
      <c r="L53" s="70">
        <v>0.06</v>
      </c>
      <c r="M53" s="70">
        <v>0.05</v>
      </c>
      <c r="N53" s="70">
        <v>3.02</v>
      </c>
      <c r="O53" s="70">
        <v>3</v>
      </c>
      <c r="P53" s="70">
        <v>0.49</v>
      </c>
      <c r="Q53" s="70">
        <v>0.49</v>
      </c>
      <c r="R53" s="70">
        <v>0.5</v>
      </c>
      <c r="S53" s="70">
        <v>0.5</v>
      </c>
      <c r="T53" s="70">
        <v>0.08</v>
      </c>
      <c r="U53" s="70">
        <v>7.0000000000000007E-2</v>
      </c>
      <c r="V53" s="70">
        <v>3.02</v>
      </c>
      <c r="W53" s="70">
        <v>3</v>
      </c>
      <c r="X53" s="61">
        <v>0.26</v>
      </c>
      <c r="Y53">
        <v>0.24</v>
      </c>
      <c r="Z53" s="62">
        <v>0.09</v>
      </c>
      <c r="AA53">
        <v>0.06</v>
      </c>
      <c r="AB53">
        <v>4.5</v>
      </c>
      <c r="AC53" s="61">
        <v>4</v>
      </c>
      <c r="AD53" s="62">
        <v>0.55000000000000004</v>
      </c>
      <c r="AE53" s="171">
        <v>0.53</v>
      </c>
      <c r="AF53" s="62">
        <v>0.52</v>
      </c>
      <c r="AG53" s="171">
        <v>0.51</v>
      </c>
      <c r="AH53" s="62">
        <v>0.13</v>
      </c>
      <c r="AI53">
        <v>0.08</v>
      </c>
      <c r="AJ53" s="62">
        <v>3.8</v>
      </c>
      <c r="AK53">
        <v>3.4</v>
      </c>
      <c r="AL53" t="s">
        <v>498</v>
      </c>
    </row>
    <row r="54" spans="1:38" x14ac:dyDescent="0.35">
      <c r="A54" s="40" t="s">
        <v>145</v>
      </c>
      <c r="B54" s="33">
        <v>58</v>
      </c>
      <c r="C54" s="66">
        <v>0.25</v>
      </c>
      <c r="D54" s="65">
        <v>0.06</v>
      </c>
      <c r="E54" s="66">
        <v>4.5</v>
      </c>
      <c r="F54" s="64">
        <v>0.44</v>
      </c>
      <c r="G54" s="66">
        <v>0.51</v>
      </c>
      <c r="H54" s="64">
        <v>0.05</v>
      </c>
      <c r="I54" s="65">
        <v>3.4</v>
      </c>
      <c r="J54" s="70">
        <v>0.22890243902439042</v>
      </c>
      <c r="K54">
        <v>0.23</v>
      </c>
      <c r="L54" s="70">
        <v>0.06</v>
      </c>
      <c r="M54" s="70">
        <v>0.05</v>
      </c>
      <c r="N54" s="70">
        <v>3.02</v>
      </c>
      <c r="O54" s="70">
        <v>3</v>
      </c>
      <c r="P54" s="70">
        <v>0.49</v>
      </c>
      <c r="Q54" s="70">
        <v>0.49</v>
      </c>
      <c r="R54" s="70">
        <v>0.5</v>
      </c>
      <c r="S54" s="70">
        <v>0.5</v>
      </c>
      <c r="T54" s="70">
        <v>0.08</v>
      </c>
      <c r="U54" s="70">
        <v>7.0000000000000007E-2</v>
      </c>
      <c r="V54" s="70">
        <v>3.02</v>
      </c>
      <c r="W54" s="70">
        <v>3</v>
      </c>
      <c r="X54" s="61">
        <v>0.26</v>
      </c>
      <c r="Y54">
        <v>0.24</v>
      </c>
      <c r="Z54" s="62">
        <v>0.09</v>
      </c>
      <c r="AA54">
        <v>0.06</v>
      </c>
      <c r="AB54">
        <v>4.5</v>
      </c>
      <c r="AC54" s="61">
        <v>4</v>
      </c>
      <c r="AD54" s="62">
        <v>0.55000000000000004</v>
      </c>
      <c r="AE54" s="171">
        <v>0.53</v>
      </c>
      <c r="AF54" s="62">
        <v>0.52</v>
      </c>
      <c r="AG54" s="171">
        <v>0.51</v>
      </c>
      <c r="AH54" s="62">
        <v>0.13</v>
      </c>
      <c r="AI54">
        <v>0.08</v>
      </c>
      <c r="AJ54" s="62">
        <v>3.8</v>
      </c>
      <c r="AK54">
        <v>3.4</v>
      </c>
      <c r="AL54" t="s">
        <v>498</v>
      </c>
    </row>
    <row r="55" spans="1:38" x14ac:dyDescent="0.35">
      <c r="A55" s="40" t="s">
        <v>146</v>
      </c>
      <c r="B55" s="33">
        <v>59</v>
      </c>
      <c r="C55" s="65">
        <v>0.24</v>
      </c>
      <c r="D55" s="65">
        <v>7.0000000000000007E-2</v>
      </c>
      <c r="E55" s="66">
        <v>4</v>
      </c>
      <c r="F55" s="64">
        <v>0.43</v>
      </c>
      <c r="G55" s="65">
        <v>0.51</v>
      </c>
      <c r="H55" s="64">
        <v>0.06</v>
      </c>
      <c r="I55" s="64">
        <v>3</v>
      </c>
      <c r="J55" s="70">
        <v>0.22890243902439042</v>
      </c>
      <c r="K55">
        <v>0.23</v>
      </c>
      <c r="L55" s="70">
        <v>0.06</v>
      </c>
      <c r="M55" s="70">
        <v>0.05</v>
      </c>
      <c r="N55" s="70">
        <v>3.02</v>
      </c>
      <c r="O55" s="70">
        <v>3</v>
      </c>
      <c r="P55" s="70">
        <v>0.49</v>
      </c>
      <c r="Q55" s="70">
        <v>0.49</v>
      </c>
      <c r="R55" s="70">
        <v>0.5</v>
      </c>
      <c r="S55" s="70">
        <v>0.5</v>
      </c>
      <c r="T55" s="70">
        <v>0.08</v>
      </c>
      <c r="U55" s="70">
        <v>7.0000000000000007E-2</v>
      </c>
      <c r="V55" s="70">
        <v>3.02</v>
      </c>
      <c r="W55" s="70">
        <v>3</v>
      </c>
      <c r="X55" s="61">
        <v>0.26</v>
      </c>
      <c r="Y55">
        <v>0.24</v>
      </c>
      <c r="Z55" s="62">
        <v>0.09</v>
      </c>
      <c r="AA55">
        <v>0.06</v>
      </c>
      <c r="AB55">
        <v>4.5</v>
      </c>
      <c r="AC55" s="61">
        <v>4</v>
      </c>
      <c r="AD55" s="62">
        <v>0.55000000000000004</v>
      </c>
      <c r="AE55" s="171">
        <v>0.53</v>
      </c>
      <c r="AF55" s="62">
        <v>0.52</v>
      </c>
      <c r="AG55" s="171">
        <v>0.51</v>
      </c>
      <c r="AH55" s="62">
        <v>0.13</v>
      </c>
      <c r="AI55">
        <v>0.08</v>
      </c>
      <c r="AJ55" s="62">
        <v>3.8</v>
      </c>
      <c r="AK55">
        <v>3.4</v>
      </c>
      <c r="AL55" t="s">
        <v>498</v>
      </c>
    </row>
    <row r="56" spans="1:38" x14ac:dyDescent="0.35">
      <c r="A56" s="40" t="s">
        <v>147</v>
      </c>
      <c r="B56" s="33">
        <v>60</v>
      </c>
      <c r="C56" s="66">
        <v>0.27</v>
      </c>
      <c r="D56" s="66">
        <v>0.08</v>
      </c>
      <c r="E56" s="66">
        <v>5</v>
      </c>
      <c r="F56" s="64">
        <v>0.48</v>
      </c>
      <c r="G56" s="64">
        <v>0.51</v>
      </c>
      <c r="H56" s="64">
        <v>7.0000000000000007E-2</v>
      </c>
      <c r="I56" s="66">
        <v>3.8</v>
      </c>
      <c r="J56" s="70">
        <v>0.22890243902439042</v>
      </c>
      <c r="K56">
        <v>0.23</v>
      </c>
      <c r="L56" s="70">
        <v>0.06</v>
      </c>
      <c r="M56" s="70">
        <v>0.05</v>
      </c>
      <c r="N56" s="70">
        <v>3.02</v>
      </c>
      <c r="O56" s="70">
        <v>3</v>
      </c>
      <c r="P56" s="70">
        <v>0.49</v>
      </c>
      <c r="Q56" s="70">
        <v>0.49</v>
      </c>
      <c r="R56" s="70">
        <v>0.5</v>
      </c>
      <c r="S56" s="70">
        <v>0.5</v>
      </c>
      <c r="T56" s="70">
        <v>0.08</v>
      </c>
      <c r="U56" s="70">
        <v>7.0000000000000007E-2</v>
      </c>
      <c r="V56" s="70">
        <v>3.02</v>
      </c>
      <c r="W56" s="70">
        <v>3</v>
      </c>
      <c r="X56" s="61">
        <v>0.26</v>
      </c>
      <c r="Y56">
        <v>0.24</v>
      </c>
      <c r="Z56" s="62">
        <v>0.09</v>
      </c>
      <c r="AA56">
        <v>0.06</v>
      </c>
      <c r="AB56">
        <v>4.5</v>
      </c>
      <c r="AC56" s="61">
        <v>4</v>
      </c>
      <c r="AD56" s="62">
        <v>0.55000000000000004</v>
      </c>
      <c r="AE56" s="171">
        <v>0.53</v>
      </c>
      <c r="AF56" s="62">
        <v>0.52</v>
      </c>
      <c r="AG56" s="171">
        <v>0.51</v>
      </c>
      <c r="AH56" s="62">
        <v>0.13</v>
      </c>
      <c r="AI56">
        <v>0.08</v>
      </c>
      <c r="AJ56" s="62">
        <v>3.8</v>
      </c>
      <c r="AK56">
        <v>3.4</v>
      </c>
      <c r="AL56" t="s">
        <v>498</v>
      </c>
    </row>
    <row r="57" spans="1:38" x14ac:dyDescent="0.35">
      <c r="A57" s="40" t="s">
        <v>148</v>
      </c>
      <c r="B57" s="33">
        <v>61</v>
      </c>
      <c r="C57" s="65">
        <v>0.24</v>
      </c>
      <c r="D57" s="64">
        <v>0.05</v>
      </c>
      <c r="E57" s="65">
        <v>3.5</v>
      </c>
      <c r="F57" s="64">
        <v>0.45</v>
      </c>
      <c r="G57" s="64">
        <v>0.51</v>
      </c>
      <c r="H57" s="65">
        <v>0.08</v>
      </c>
      <c r="I57" s="65">
        <v>3.2</v>
      </c>
      <c r="J57" s="70">
        <v>0.22890243902439042</v>
      </c>
      <c r="K57">
        <v>0.23</v>
      </c>
      <c r="L57" s="70">
        <v>0.06</v>
      </c>
      <c r="M57" s="70">
        <v>0.05</v>
      </c>
      <c r="N57" s="70">
        <v>3.02</v>
      </c>
      <c r="O57" s="70">
        <v>3</v>
      </c>
      <c r="P57" s="70">
        <v>0.49</v>
      </c>
      <c r="Q57" s="70">
        <v>0.49</v>
      </c>
      <c r="R57" s="70">
        <v>0.5</v>
      </c>
      <c r="S57" s="70">
        <v>0.5</v>
      </c>
      <c r="T57" s="70">
        <v>0.08</v>
      </c>
      <c r="U57" s="70">
        <v>7.0000000000000007E-2</v>
      </c>
      <c r="V57" s="70">
        <v>3.02</v>
      </c>
      <c r="W57" s="70">
        <v>3</v>
      </c>
      <c r="X57" s="61">
        <v>0.26</v>
      </c>
      <c r="Y57">
        <v>0.24</v>
      </c>
      <c r="Z57" s="62">
        <v>0.09</v>
      </c>
      <c r="AA57">
        <v>0.06</v>
      </c>
      <c r="AB57">
        <v>4.5</v>
      </c>
      <c r="AC57" s="61">
        <v>4</v>
      </c>
      <c r="AD57" s="62">
        <v>0.55000000000000004</v>
      </c>
      <c r="AE57" s="171">
        <v>0.53</v>
      </c>
      <c r="AF57" s="62">
        <v>0.52</v>
      </c>
      <c r="AG57" s="171">
        <v>0.51</v>
      </c>
      <c r="AH57" s="62">
        <v>0.13</v>
      </c>
      <c r="AI57">
        <v>0.08</v>
      </c>
      <c r="AJ57" s="62">
        <v>3.8</v>
      </c>
      <c r="AK57">
        <v>3.4</v>
      </c>
      <c r="AL57" t="s">
        <v>498</v>
      </c>
    </row>
    <row r="58" spans="1:38" x14ac:dyDescent="0.35">
      <c r="A58" s="40" t="s">
        <v>149</v>
      </c>
      <c r="B58" s="33">
        <v>62</v>
      </c>
      <c r="C58" s="64">
        <v>0.22</v>
      </c>
      <c r="D58" s="64">
        <v>0.05</v>
      </c>
      <c r="E58" s="64">
        <v>2.5</v>
      </c>
      <c r="F58" s="64">
        <v>0.39</v>
      </c>
      <c r="G58" s="65">
        <v>0.51</v>
      </c>
      <c r="H58" s="64">
        <v>0.06</v>
      </c>
      <c r="I58" s="64">
        <v>2.4</v>
      </c>
      <c r="J58" s="70">
        <v>0.22890243902439042</v>
      </c>
      <c r="K58">
        <v>0.23</v>
      </c>
      <c r="L58" s="70">
        <v>0.06</v>
      </c>
      <c r="M58" s="70">
        <v>0.05</v>
      </c>
      <c r="N58" s="70">
        <v>3.02</v>
      </c>
      <c r="O58" s="70">
        <v>3</v>
      </c>
      <c r="P58" s="70">
        <v>0.49</v>
      </c>
      <c r="Q58" s="70">
        <v>0.49</v>
      </c>
      <c r="R58" s="70">
        <v>0.5</v>
      </c>
      <c r="S58" s="70">
        <v>0.5</v>
      </c>
      <c r="T58" s="70">
        <v>0.08</v>
      </c>
      <c r="U58" s="70">
        <v>7.0000000000000007E-2</v>
      </c>
      <c r="V58" s="70">
        <v>3.02</v>
      </c>
      <c r="W58" s="70">
        <v>3</v>
      </c>
      <c r="X58" s="61">
        <v>0.26</v>
      </c>
      <c r="Y58">
        <v>0.24</v>
      </c>
      <c r="Z58" s="62">
        <v>0.09</v>
      </c>
      <c r="AA58">
        <v>0.06</v>
      </c>
      <c r="AB58">
        <v>4.5</v>
      </c>
      <c r="AC58" s="61">
        <v>4</v>
      </c>
      <c r="AD58" s="62">
        <v>0.55000000000000004</v>
      </c>
      <c r="AE58" s="171">
        <v>0.53</v>
      </c>
      <c r="AF58" s="62">
        <v>0.52</v>
      </c>
      <c r="AG58" s="171">
        <v>0.51</v>
      </c>
      <c r="AH58" s="62">
        <v>0.13</v>
      </c>
      <c r="AI58">
        <v>0.08</v>
      </c>
      <c r="AJ58" s="62">
        <v>3.8</v>
      </c>
      <c r="AK58">
        <v>3.4</v>
      </c>
      <c r="AL58" t="s">
        <v>498</v>
      </c>
    </row>
    <row r="59" spans="1:38" x14ac:dyDescent="0.35">
      <c r="A59" s="40" t="s">
        <v>150</v>
      </c>
      <c r="B59" s="33">
        <v>63</v>
      </c>
      <c r="C59" s="64">
        <v>0.21</v>
      </c>
      <c r="D59" s="65">
        <v>0.06</v>
      </c>
      <c r="E59" s="64">
        <v>2.5</v>
      </c>
      <c r="F59" s="64">
        <v>0.44</v>
      </c>
      <c r="G59" s="66">
        <v>0.51</v>
      </c>
      <c r="H59" s="64">
        <v>0.05</v>
      </c>
      <c r="I59" s="64">
        <v>2.4</v>
      </c>
      <c r="J59" s="70">
        <v>0.22890243902439042</v>
      </c>
      <c r="K59">
        <v>0.23</v>
      </c>
      <c r="L59" s="70">
        <v>0.06</v>
      </c>
      <c r="M59" s="70">
        <v>0.05</v>
      </c>
      <c r="N59" s="70">
        <v>3.02</v>
      </c>
      <c r="O59" s="70">
        <v>3</v>
      </c>
      <c r="P59" s="70">
        <v>0.49</v>
      </c>
      <c r="Q59" s="70">
        <v>0.49</v>
      </c>
      <c r="R59" s="70">
        <v>0.5</v>
      </c>
      <c r="S59" s="70">
        <v>0.5</v>
      </c>
      <c r="T59" s="70">
        <v>0.08</v>
      </c>
      <c r="U59" s="70">
        <v>7.0000000000000007E-2</v>
      </c>
      <c r="V59" s="70">
        <v>3.02</v>
      </c>
      <c r="W59" s="70">
        <v>3</v>
      </c>
      <c r="X59" s="61">
        <v>0.26</v>
      </c>
      <c r="Y59">
        <v>0.24</v>
      </c>
      <c r="Z59" s="62">
        <v>0.09</v>
      </c>
      <c r="AA59">
        <v>0.06</v>
      </c>
      <c r="AB59">
        <v>4.5</v>
      </c>
      <c r="AC59" s="61">
        <v>4</v>
      </c>
      <c r="AD59" s="62">
        <v>0.55000000000000004</v>
      </c>
      <c r="AE59" s="171">
        <v>0.53</v>
      </c>
      <c r="AF59" s="62">
        <v>0.52</v>
      </c>
      <c r="AG59" s="171">
        <v>0.51</v>
      </c>
      <c r="AH59" s="62">
        <v>0.13</v>
      </c>
      <c r="AI59">
        <v>0.08</v>
      </c>
      <c r="AJ59" s="62">
        <v>3.8</v>
      </c>
      <c r="AK59">
        <v>3.4</v>
      </c>
      <c r="AL59" t="s">
        <v>498</v>
      </c>
    </row>
    <row r="60" spans="1:38" x14ac:dyDescent="0.35">
      <c r="A60" s="40" t="s">
        <v>151</v>
      </c>
      <c r="B60" s="33">
        <v>64</v>
      </c>
      <c r="C60" s="64">
        <v>0.23</v>
      </c>
      <c r="D60" s="66">
        <v>0.17</v>
      </c>
      <c r="E60" s="66">
        <v>4</v>
      </c>
      <c r="F60" s="64">
        <v>0.48</v>
      </c>
      <c r="G60" s="64">
        <v>0.49</v>
      </c>
      <c r="H60" s="66">
        <v>0.1</v>
      </c>
      <c r="I60" s="65">
        <v>3.4</v>
      </c>
      <c r="J60" s="70">
        <v>0.22890243902439042</v>
      </c>
      <c r="K60">
        <v>0.23</v>
      </c>
      <c r="L60" s="70">
        <v>0.06</v>
      </c>
      <c r="M60" s="70">
        <v>0.05</v>
      </c>
      <c r="N60" s="70">
        <v>3.02</v>
      </c>
      <c r="O60" s="70">
        <v>3</v>
      </c>
      <c r="P60" s="70">
        <v>0.49</v>
      </c>
      <c r="Q60" s="70">
        <v>0.49</v>
      </c>
      <c r="R60" s="70">
        <v>0.5</v>
      </c>
      <c r="S60" s="70">
        <v>0.5</v>
      </c>
      <c r="T60" s="70">
        <v>0.08</v>
      </c>
      <c r="U60" s="70">
        <v>7.0000000000000007E-2</v>
      </c>
      <c r="V60" s="70">
        <v>3.02</v>
      </c>
      <c r="W60" s="70">
        <v>3</v>
      </c>
      <c r="X60" s="61">
        <v>0.26</v>
      </c>
      <c r="Y60">
        <v>0.24</v>
      </c>
      <c r="Z60" s="62">
        <v>0.09</v>
      </c>
      <c r="AA60">
        <v>0.06</v>
      </c>
      <c r="AB60">
        <v>4.5</v>
      </c>
      <c r="AC60" s="61">
        <v>4</v>
      </c>
      <c r="AD60" s="62">
        <v>0.55000000000000004</v>
      </c>
      <c r="AE60" s="171">
        <v>0.53</v>
      </c>
      <c r="AF60" s="62">
        <v>0.52</v>
      </c>
      <c r="AG60" s="171">
        <v>0.51</v>
      </c>
      <c r="AH60" s="62">
        <v>0.13</v>
      </c>
      <c r="AI60">
        <v>0.08</v>
      </c>
      <c r="AJ60" s="62">
        <v>3.8</v>
      </c>
      <c r="AK60">
        <v>3.4</v>
      </c>
      <c r="AL60" t="s">
        <v>498</v>
      </c>
    </row>
    <row r="61" spans="1:38" x14ac:dyDescent="0.35">
      <c r="A61" s="40" t="s">
        <v>152</v>
      </c>
      <c r="B61" s="33">
        <v>65</v>
      </c>
      <c r="C61" s="64">
        <v>0.2</v>
      </c>
      <c r="D61" s="64">
        <v>0.04</v>
      </c>
      <c r="E61" s="64">
        <v>1.5</v>
      </c>
      <c r="F61" s="64">
        <v>0.48</v>
      </c>
      <c r="G61" s="64">
        <v>0.48</v>
      </c>
      <c r="H61" s="66">
        <v>0.2</v>
      </c>
      <c r="I61" s="64">
        <v>2.4</v>
      </c>
      <c r="J61" s="70">
        <v>0.22890243902439042</v>
      </c>
      <c r="K61">
        <v>0.23</v>
      </c>
      <c r="L61" s="70">
        <v>0.06</v>
      </c>
      <c r="M61" s="70">
        <v>0.05</v>
      </c>
      <c r="N61" s="70">
        <v>3.02</v>
      </c>
      <c r="O61" s="70">
        <v>3</v>
      </c>
      <c r="P61" s="70">
        <v>0.49</v>
      </c>
      <c r="Q61" s="70">
        <v>0.49</v>
      </c>
      <c r="R61" s="70">
        <v>0.5</v>
      </c>
      <c r="S61" s="70">
        <v>0.5</v>
      </c>
      <c r="T61" s="70">
        <v>0.08</v>
      </c>
      <c r="U61" s="70">
        <v>7.0000000000000007E-2</v>
      </c>
      <c r="V61" s="70">
        <v>3.02</v>
      </c>
      <c r="W61" s="70">
        <v>3</v>
      </c>
      <c r="X61" s="61">
        <v>0.26</v>
      </c>
      <c r="Y61">
        <v>0.24</v>
      </c>
      <c r="Z61" s="62">
        <v>0.09</v>
      </c>
      <c r="AA61">
        <v>0.06</v>
      </c>
      <c r="AB61">
        <v>4.5</v>
      </c>
      <c r="AC61" s="61">
        <v>4</v>
      </c>
      <c r="AD61" s="62">
        <v>0.55000000000000004</v>
      </c>
      <c r="AE61" s="171">
        <v>0.53</v>
      </c>
      <c r="AF61" s="62">
        <v>0.52</v>
      </c>
      <c r="AG61" s="171">
        <v>0.51</v>
      </c>
      <c r="AH61" s="62">
        <v>0.13</v>
      </c>
      <c r="AI61">
        <v>0.08</v>
      </c>
      <c r="AJ61" s="62">
        <v>3.8</v>
      </c>
      <c r="AK61">
        <v>3.4</v>
      </c>
      <c r="AL61" t="s">
        <v>498</v>
      </c>
    </row>
    <row r="62" spans="1:38" x14ac:dyDescent="0.35">
      <c r="A62" s="40" t="s">
        <v>153</v>
      </c>
      <c r="B62" s="33">
        <v>66</v>
      </c>
      <c r="C62" s="64">
        <v>0.23</v>
      </c>
      <c r="D62" s="64">
        <v>0.05</v>
      </c>
      <c r="E62" s="65">
        <v>3.5</v>
      </c>
      <c r="F62" s="64">
        <v>0.41</v>
      </c>
      <c r="G62" s="65">
        <v>0.51</v>
      </c>
      <c r="H62" s="64">
        <v>7.0000000000000007E-2</v>
      </c>
      <c r="I62" s="64">
        <v>3</v>
      </c>
      <c r="J62" s="70">
        <v>0.22890243902439042</v>
      </c>
      <c r="K62">
        <v>0.23</v>
      </c>
      <c r="L62" s="70">
        <v>0.06</v>
      </c>
      <c r="M62" s="70">
        <v>0.05</v>
      </c>
      <c r="N62" s="70">
        <v>3.02</v>
      </c>
      <c r="O62" s="70">
        <v>3</v>
      </c>
      <c r="P62" s="70">
        <v>0.49</v>
      </c>
      <c r="Q62" s="70">
        <v>0.49</v>
      </c>
      <c r="R62" s="70">
        <v>0.5</v>
      </c>
      <c r="S62" s="70">
        <v>0.5</v>
      </c>
      <c r="T62" s="70">
        <v>0.08</v>
      </c>
      <c r="U62" s="70">
        <v>7.0000000000000007E-2</v>
      </c>
      <c r="V62" s="70">
        <v>3.02</v>
      </c>
      <c r="W62" s="70">
        <v>3</v>
      </c>
      <c r="X62" s="61">
        <v>0.26</v>
      </c>
      <c r="Y62">
        <v>0.24</v>
      </c>
      <c r="Z62" s="62">
        <v>0.09</v>
      </c>
      <c r="AA62">
        <v>0.06</v>
      </c>
      <c r="AB62">
        <v>4.5</v>
      </c>
      <c r="AC62" s="61">
        <v>4</v>
      </c>
      <c r="AD62" s="62">
        <v>0.55000000000000004</v>
      </c>
      <c r="AE62" s="171">
        <v>0.53</v>
      </c>
      <c r="AF62" s="62">
        <v>0.52</v>
      </c>
      <c r="AG62" s="171">
        <v>0.51</v>
      </c>
      <c r="AH62" s="62">
        <v>0.13</v>
      </c>
      <c r="AI62">
        <v>0.08</v>
      </c>
      <c r="AJ62" s="62">
        <v>3.8</v>
      </c>
      <c r="AK62">
        <v>3.4</v>
      </c>
      <c r="AL62" t="s">
        <v>498</v>
      </c>
    </row>
    <row r="63" spans="1:38" x14ac:dyDescent="0.35">
      <c r="A63" s="40" t="s">
        <v>154</v>
      </c>
      <c r="B63" s="33">
        <v>68</v>
      </c>
      <c r="C63" s="64">
        <v>0.22</v>
      </c>
      <c r="D63" s="66">
        <v>0.09</v>
      </c>
      <c r="E63" s="65">
        <v>3.5</v>
      </c>
      <c r="F63" s="66">
        <v>0.56999999999999995</v>
      </c>
      <c r="G63" s="64">
        <v>0.5</v>
      </c>
      <c r="H63" s="65">
        <v>0.08</v>
      </c>
      <c r="I63" s="66">
        <v>3.6</v>
      </c>
      <c r="J63" s="70">
        <v>0.22890243902439042</v>
      </c>
      <c r="K63">
        <v>0.23</v>
      </c>
      <c r="L63" s="70">
        <v>0.06</v>
      </c>
      <c r="M63" s="70">
        <v>0.05</v>
      </c>
      <c r="N63" s="70">
        <v>3.02</v>
      </c>
      <c r="O63" s="70">
        <v>3</v>
      </c>
      <c r="P63" s="70">
        <v>0.49</v>
      </c>
      <c r="Q63" s="70">
        <v>0.49</v>
      </c>
      <c r="R63" s="70">
        <v>0.5</v>
      </c>
      <c r="S63" s="70">
        <v>0.5</v>
      </c>
      <c r="T63" s="70">
        <v>0.08</v>
      </c>
      <c r="U63" s="70">
        <v>7.0000000000000007E-2</v>
      </c>
      <c r="V63" s="70">
        <v>3.02</v>
      </c>
      <c r="W63" s="70">
        <v>3</v>
      </c>
      <c r="X63" s="61">
        <v>0.26</v>
      </c>
      <c r="Y63">
        <v>0.24</v>
      </c>
      <c r="Z63" s="62">
        <v>0.09</v>
      </c>
      <c r="AA63">
        <v>0.06</v>
      </c>
      <c r="AB63">
        <v>4.5</v>
      </c>
      <c r="AC63" s="61">
        <v>4</v>
      </c>
      <c r="AD63" s="62">
        <v>0.55000000000000004</v>
      </c>
      <c r="AE63" s="171">
        <v>0.53</v>
      </c>
      <c r="AF63" s="62">
        <v>0.52</v>
      </c>
      <c r="AG63" s="171">
        <v>0.51</v>
      </c>
      <c r="AH63" s="62">
        <v>0.13</v>
      </c>
      <c r="AI63">
        <v>0.08</v>
      </c>
      <c r="AJ63" s="62">
        <v>3.8</v>
      </c>
      <c r="AK63">
        <v>3.4</v>
      </c>
      <c r="AL63" t="s">
        <v>498</v>
      </c>
    </row>
    <row r="64" spans="1:38" x14ac:dyDescent="0.35">
      <c r="A64" s="40" t="s">
        <v>155</v>
      </c>
      <c r="B64" s="33">
        <v>69</v>
      </c>
      <c r="C64" s="64">
        <v>0.22</v>
      </c>
      <c r="D64" s="64">
        <v>0.03</v>
      </c>
      <c r="E64" s="64">
        <v>1.5</v>
      </c>
      <c r="F64" s="64">
        <v>0.41</v>
      </c>
      <c r="G64" s="66">
        <v>0.52</v>
      </c>
      <c r="H64" s="64">
        <v>0.05</v>
      </c>
      <c r="I64" s="64">
        <v>2</v>
      </c>
      <c r="J64" s="70">
        <v>0.22890243902439042</v>
      </c>
      <c r="K64">
        <v>0.23</v>
      </c>
      <c r="L64" s="70">
        <v>0.06</v>
      </c>
      <c r="M64" s="70">
        <v>0.05</v>
      </c>
      <c r="N64" s="70">
        <v>3.02</v>
      </c>
      <c r="O64" s="70">
        <v>3</v>
      </c>
      <c r="P64" s="70">
        <v>0.49</v>
      </c>
      <c r="Q64" s="70">
        <v>0.49</v>
      </c>
      <c r="R64" s="70">
        <v>0.5</v>
      </c>
      <c r="S64" s="70">
        <v>0.5</v>
      </c>
      <c r="T64" s="70">
        <v>0.08</v>
      </c>
      <c r="U64" s="70">
        <v>7.0000000000000007E-2</v>
      </c>
      <c r="V64" s="70">
        <v>3.02</v>
      </c>
      <c r="W64" s="70">
        <v>3</v>
      </c>
      <c r="X64" s="61">
        <v>0.26</v>
      </c>
      <c r="Y64">
        <v>0.24</v>
      </c>
      <c r="Z64" s="62">
        <v>0.09</v>
      </c>
      <c r="AA64">
        <v>0.06</v>
      </c>
      <c r="AB64">
        <v>4.5</v>
      </c>
      <c r="AC64" s="61">
        <v>4</v>
      </c>
      <c r="AD64" s="62">
        <v>0.55000000000000004</v>
      </c>
      <c r="AE64" s="171">
        <v>0.53</v>
      </c>
      <c r="AF64" s="62">
        <v>0.52</v>
      </c>
      <c r="AG64" s="171">
        <v>0.51</v>
      </c>
      <c r="AH64" s="62">
        <v>0.13</v>
      </c>
      <c r="AI64">
        <v>0.08</v>
      </c>
      <c r="AJ64" s="62">
        <v>3.8</v>
      </c>
      <c r="AK64">
        <v>3.4</v>
      </c>
      <c r="AL64" t="s">
        <v>498</v>
      </c>
    </row>
    <row r="65" spans="1:38" x14ac:dyDescent="0.35">
      <c r="A65" s="40" t="s">
        <v>156</v>
      </c>
      <c r="B65" s="33">
        <v>70</v>
      </c>
      <c r="C65" s="65">
        <v>0.24</v>
      </c>
      <c r="D65" s="66">
        <v>7.0000000000000007E-2</v>
      </c>
      <c r="E65" s="66">
        <v>4.5</v>
      </c>
      <c r="F65" s="64">
        <v>0.42</v>
      </c>
      <c r="G65" s="65">
        <v>0.51</v>
      </c>
      <c r="H65" s="64">
        <v>7.0000000000000007E-2</v>
      </c>
      <c r="I65" s="65">
        <v>3.4</v>
      </c>
      <c r="J65" s="70">
        <v>0.22890243902439042</v>
      </c>
      <c r="K65">
        <v>0.23</v>
      </c>
      <c r="L65" s="70">
        <v>0.06</v>
      </c>
      <c r="M65" s="70">
        <v>0.05</v>
      </c>
      <c r="N65" s="70">
        <v>3.02</v>
      </c>
      <c r="O65" s="70">
        <v>3</v>
      </c>
      <c r="P65" s="70">
        <v>0.49</v>
      </c>
      <c r="Q65" s="70">
        <v>0.49</v>
      </c>
      <c r="R65" s="70">
        <v>0.5</v>
      </c>
      <c r="S65" s="70">
        <v>0.5</v>
      </c>
      <c r="T65" s="70">
        <v>0.08</v>
      </c>
      <c r="U65" s="70">
        <v>7.0000000000000007E-2</v>
      </c>
      <c r="V65" s="70">
        <v>3.02</v>
      </c>
      <c r="W65" s="70">
        <v>3</v>
      </c>
      <c r="X65" s="61">
        <v>0.26</v>
      </c>
      <c r="Y65">
        <v>0.24</v>
      </c>
      <c r="Z65" s="62">
        <v>0.09</v>
      </c>
      <c r="AA65">
        <v>0.06</v>
      </c>
      <c r="AB65">
        <v>4.5</v>
      </c>
      <c r="AC65" s="61">
        <v>4</v>
      </c>
      <c r="AD65" s="62">
        <v>0.55000000000000004</v>
      </c>
      <c r="AE65" s="171">
        <v>0.53</v>
      </c>
      <c r="AF65" s="62">
        <v>0.52</v>
      </c>
      <c r="AG65" s="171">
        <v>0.51</v>
      </c>
      <c r="AH65" s="62">
        <v>0.13</v>
      </c>
      <c r="AI65">
        <v>0.08</v>
      </c>
      <c r="AJ65" s="62">
        <v>3.8</v>
      </c>
      <c r="AK65">
        <v>3.4</v>
      </c>
      <c r="AL65" t="s">
        <v>498</v>
      </c>
    </row>
    <row r="66" spans="1:38" x14ac:dyDescent="0.35">
      <c r="A66" s="40" t="s">
        <v>157</v>
      </c>
      <c r="B66" s="33">
        <v>71</v>
      </c>
      <c r="C66" s="64">
        <v>0.23</v>
      </c>
      <c r="D66" s="64">
        <v>0.04</v>
      </c>
      <c r="E66" s="64">
        <v>2.5</v>
      </c>
      <c r="F66" s="64">
        <v>0.4</v>
      </c>
      <c r="G66" s="65">
        <v>0.51</v>
      </c>
      <c r="H66" s="64">
        <v>0.05</v>
      </c>
      <c r="I66" s="64">
        <v>2.4</v>
      </c>
      <c r="J66" s="70">
        <v>0.22890243902439042</v>
      </c>
      <c r="K66">
        <v>0.23</v>
      </c>
      <c r="L66" s="70">
        <v>0.06</v>
      </c>
      <c r="M66" s="70">
        <v>0.05</v>
      </c>
      <c r="N66" s="70">
        <v>3.02</v>
      </c>
      <c r="O66" s="70">
        <v>3</v>
      </c>
      <c r="P66" s="70">
        <v>0.49</v>
      </c>
      <c r="Q66" s="70">
        <v>0.49</v>
      </c>
      <c r="R66" s="70">
        <v>0.5</v>
      </c>
      <c r="S66" s="70">
        <v>0.5</v>
      </c>
      <c r="T66" s="70">
        <v>0.08</v>
      </c>
      <c r="U66" s="70">
        <v>7.0000000000000007E-2</v>
      </c>
      <c r="V66" s="70">
        <v>3.02</v>
      </c>
      <c r="W66" s="70">
        <v>3</v>
      </c>
      <c r="X66" s="61">
        <v>0.26</v>
      </c>
      <c r="Y66">
        <v>0.24</v>
      </c>
      <c r="Z66" s="62">
        <v>0.09</v>
      </c>
      <c r="AA66">
        <v>0.06</v>
      </c>
      <c r="AB66">
        <v>4.5</v>
      </c>
      <c r="AC66" s="61">
        <v>4</v>
      </c>
      <c r="AD66" s="62">
        <v>0.55000000000000004</v>
      </c>
      <c r="AE66" s="171">
        <v>0.53</v>
      </c>
      <c r="AF66" s="62">
        <v>0.52</v>
      </c>
      <c r="AG66" s="171">
        <v>0.51</v>
      </c>
      <c r="AH66" s="62">
        <v>0.13</v>
      </c>
      <c r="AI66">
        <v>0.08</v>
      </c>
      <c r="AJ66" s="62">
        <v>3.8</v>
      </c>
      <c r="AK66">
        <v>3.4</v>
      </c>
      <c r="AL66" t="s">
        <v>498</v>
      </c>
    </row>
    <row r="67" spans="1:38" x14ac:dyDescent="0.35">
      <c r="A67" s="40" t="s">
        <v>158</v>
      </c>
      <c r="B67" s="33">
        <v>72</v>
      </c>
      <c r="C67" s="64">
        <v>0.23</v>
      </c>
      <c r="D67" s="66">
        <v>0.1</v>
      </c>
      <c r="E67" s="66">
        <v>4</v>
      </c>
      <c r="F67" s="64">
        <v>0.44</v>
      </c>
      <c r="G67" s="64">
        <v>0.5</v>
      </c>
      <c r="H67" s="64">
        <v>7.0000000000000007E-2</v>
      </c>
      <c r="I67" s="65">
        <v>3.2</v>
      </c>
      <c r="J67" s="70">
        <v>0.22890243902439042</v>
      </c>
      <c r="K67">
        <v>0.23</v>
      </c>
      <c r="L67" s="70">
        <v>0.06</v>
      </c>
      <c r="M67" s="70">
        <v>0.05</v>
      </c>
      <c r="N67" s="70">
        <v>3.02</v>
      </c>
      <c r="O67" s="70">
        <v>3</v>
      </c>
      <c r="P67" s="70">
        <v>0.49</v>
      </c>
      <c r="Q67" s="70">
        <v>0.49</v>
      </c>
      <c r="R67" s="70">
        <v>0.5</v>
      </c>
      <c r="S67" s="70">
        <v>0.5</v>
      </c>
      <c r="T67" s="70">
        <v>0.08</v>
      </c>
      <c r="U67" s="70">
        <v>7.0000000000000007E-2</v>
      </c>
      <c r="V67" s="70">
        <v>3.02</v>
      </c>
      <c r="W67" s="70">
        <v>3</v>
      </c>
      <c r="X67" s="61">
        <v>0.26</v>
      </c>
      <c r="Y67">
        <v>0.24</v>
      </c>
      <c r="Z67" s="62">
        <v>0.09</v>
      </c>
      <c r="AA67">
        <v>0.06</v>
      </c>
      <c r="AB67">
        <v>4.5</v>
      </c>
      <c r="AC67" s="61">
        <v>4</v>
      </c>
      <c r="AD67" s="62">
        <v>0.55000000000000004</v>
      </c>
      <c r="AE67" s="171">
        <v>0.53</v>
      </c>
      <c r="AF67" s="62">
        <v>0.52</v>
      </c>
      <c r="AG67" s="171">
        <v>0.51</v>
      </c>
      <c r="AH67" s="62">
        <v>0.13</v>
      </c>
      <c r="AI67">
        <v>0.08</v>
      </c>
      <c r="AJ67" s="62">
        <v>3.8</v>
      </c>
      <c r="AK67">
        <v>3.4</v>
      </c>
      <c r="AL67" t="s">
        <v>498</v>
      </c>
    </row>
    <row r="68" spans="1:38" x14ac:dyDescent="0.35">
      <c r="A68" s="40" t="s">
        <v>159</v>
      </c>
      <c r="B68" s="33">
        <v>73</v>
      </c>
      <c r="C68" s="64">
        <v>0.23</v>
      </c>
      <c r="D68" s="64">
        <v>0.04</v>
      </c>
      <c r="E68" s="64">
        <v>2.5</v>
      </c>
      <c r="F68" s="64">
        <v>0.43</v>
      </c>
      <c r="G68" s="66">
        <v>0.51</v>
      </c>
      <c r="H68" s="64">
        <v>0.05</v>
      </c>
      <c r="I68" s="64">
        <v>2.4</v>
      </c>
      <c r="J68" s="70">
        <v>0.22890243902439042</v>
      </c>
      <c r="K68">
        <v>0.23</v>
      </c>
      <c r="L68" s="70">
        <v>0.06</v>
      </c>
      <c r="M68" s="70">
        <v>0.05</v>
      </c>
      <c r="N68" s="70">
        <v>3.02</v>
      </c>
      <c r="O68" s="70">
        <v>3</v>
      </c>
      <c r="P68" s="70">
        <v>0.49</v>
      </c>
      <c r="Q68" s="70">
        <v>0.49</v>
      </c>
      <c r="R68" s="70">
        <v>0.5</v>
      </c>
      <c r="S68" s="70">
        <v>0.5</v>
      </c>
      <c r="T68" s="70">
        <v>0.08</v>
      </c>
      <c r="U68" s="70">
        <v>7.0000000000000007E-2</v>
      </c>
      <c r="V68" s="70">
        <v>3.02</v>
      </c>
      <c r="W68" s="70">
        <v>3</v>
      </c>
      <c r="X68" s="61">
        <v>0.26</v>
      </c>
      <c r="Y68">
        <v>0.24</v>
      </c>
      <c r="Z68" s="62">
        <v>0.09</v>
      </c>
      <c r="AA68">
        <v>0.06</v>
      </c>
      <c r="AB68">
        <v>4.5</v>
      </c>
      <c r="AC68" s="61">
        <v>4</v>
      </c>
      <c r="AD68" s="62">
        <v>0.55000000000000004</v>
      </c>
      <c r="AE68" s="171">
        <v>0.53</v>
      </c>
      <c r="AF68" s="62">
        <v>0.52</v>
      </c>
      <c r="AG68" s="171">
        <v>0.51</v>
      </c>
      <c r="AH68" s="62">
        <v>0.13</v>
      </c>
      <c r="AI68">
        <v>0.08</v>
      </c>
      <c r="AJ68" s="62">
        <v>3.8</v>
      </c>
      <c r="AK68">
        <v>3.4</v>
      </c>
      <c r="AL68" t="s">
        <v>498</v>
      </c>
    </row>
    <row r="69" spans="1:38" x14ac:dyDescent="0.35">
      <c r="A69" s="40" t="s">
        <v>160</v>
      </c>
      <c r="B69" s="33">
        <v>74</v>
      </c>
      <c r="C69" s="65">
        <v>0.24</v>
      </c>
      <c r="D69" s="64">
        <v>0.05</v>
      </c>
      <c r="E69" s="65">
        <v>3.5</v>
      </c>
      <c r="F69" s="64">
        <v>0.43</v>
      </c>
      <c r="G69" s="66">
        <v>0.52</v>
      </c>
      <c r="H69" s="64">
        <v>0.05</v>
      </c>
      <c r="I69" s="64">
        <v>3</v>
      </c>
      <c r="J69" s="70">
        <v>0.22890243902439042</v>
      </c>
      <c r="K69">
        <v>0.23</v>
      </c>
      <c r="L69" s="70">
        <v>0.06</v>
      </c>
      <c r="M69" s="70">
        <v>0.05</v>
      </c>
      <c r="N69" s="70">
        <v>3.02</v>
      </c>
      <c r="O69" s="70">
        <v>3</v>
      </c>
      <c r="P69" s="70">
        <v>0.49</v>
      </c>
      <c r="Q69" s="70">
        <v>0.49</v>
      </c>
      <c r="R69" s="70">
        <v>0.5</v>
      </c>
      <c r="S69" s="70">
        <v>0.5</v>
      </c>
      <c r="T69" s="70">
        <v>0.08</v>
      </c>
      <c r="U69" s="70">
        <v>7.0000000000000007E-2</v>
      </c>
      <c r="V69" s="70">
        <v>3.02</v>
      </c>
      <c r="W69" s="70">
        <v>3</v>
      </c>
      <c r="X69" s="61">
        <v>0.26</v>
      </c>
      <c r="Y69">
        <v>0.24</v>
      </c>
      <c r="Z69" s="62">
        <v>0.09</v>
      </c>
      <c r="AA69">
        <v>0.06</v>
      </c>
      <c r="AB69">
        <v>4.5</v>
      </c>
      <c r="AC69" s="61">
        <v>4</v>
      </c>
      <c r="AD69" s="62">
        <v>0.55000000000000004</v>
      </c>
      <c r="AE69" s="171">
        <v>0.53</v>
      </c>
      <c r="AF69" s="62">
        <v>0.52</v>
      </c>
      <c r="AG69" s="171">
        <v>0.51</v>
      </c>
      <c r="AH69" s="62">
        <v>0.13</v>
      </c>
      <c r="AI69">
        <v>0.08</v>
      </c>
      <c r="AJ69" s="62">
        <v>3.8</v>
      </c>
      <c r="AK69">
        <v>3.4</v>
      </c>
      <c r="AL69" t="s">
        <v>498</v>
      </c>
    </row>
    <row r="70" spans="1:38" x14ac:dyDescent="0.35">
      <c r="A70" s="40" t="s">
        <v>161</v>
      </c>
      <c r="B70" s="33">
        <v>75</v>
      </c>
      <c r="C70" s="66">
        <v>0.27</v>
      </c>
      <c r="D70" s="64">
        <v>0.03</v>
      </c>
      <c r="E70" s="64">
        <v>3</v>
      </c>
      <c r="F70" s="65">
        <v>0.51</v>
      </c>
      <c r="G70" s="66">
        <v>0.52</v>
      </c>
      <c r="H70" s="64">
        <v>0.05</v>
      </c>
      <c r="I70" s="65">
        <v>3.2</v>
      </c>
      <c r="J70" s="70">
        <v>0.22890243902439042</v>
      </c>
      <c r="K70">
        <v>0.23</v>
      </c>
      <c r="L70" s="70">
        <v>0.06</v>
      </c>
      <c r="M70" s="70">
        <v>0.05</v>
      </c>
      <c r="N70" s="70">
        <v>3.02</v>
      </c>
      <c r="O70" s="70">
        <v>3</v>
      </c>
      <c r="P70" s="70">
        <v>0.49</v>
      </c>
      <c r="Q70" s="70">
        <v>0.49</v>
      </c>
      <c r="R70" s="70">
        <v>0.5</v>
      </c>
      <c r="S70" s="70">
        <v>0.5</v>
      </c>
      <c r="T70" s="70">
        <v>0.08</v>
      </c>
      <c r="U70" s="70">
        <v>7.0000000000000007E-2</v>
      </c>
      <c r="V70" s="70">
        <v>3.02</v>
      </c>
      <c r="W70" s="70">
        <v>3</v>
      </c>
      <c r="X70" s="61">
        <v>0.26</v>
      </c>
      <c r="Y70">
        <v>0.24</v>
      </c>
      <c r="Z70" s="62">
        <v>0.09</v>
      </c>
      <c r="AA70">
        <v>0.06</v>
      </c>
      <c r="AB70">
        <v>4.5</v>
      </c>
      <c r="AC70" s="61">
        <v>4</v>
      </c>
      <c r="AD70" s="62">
        <v>0.55000000000000004</v>
      </c>
      <c r="AE70" s="171">
        <v>0.53</v>
      </c>
      <c r="AF70" s="62">
        <v>0.52</v>
      </c>
      <c r="AG70" s="171">
        <v>0.51</v>
      </c>
      <c r="AH70" s="62">
        <v>0.13</v>
      </c>
      <c r="AI70">
        <v>0.08</v>
      </c>
      <c r="AJ70" s="62">
        <v>3.8</v>
      </c>
      <c r="AK70">
        <v>3.4</v>
      </c>
      <c r="AL70" t="s">
        <v>498</v>
      </c>
    </row>
    <row r="71" spans="1:38" x14ac:dyDescent="0.35">
      <c r="A71" s="40" t="s">
        <v>162</v>
      </c>
      <c r="B71" s="33">
        <v>77</v>
      </c>
      <c r="C71" s="64">
        <v>0.23</v>
      </c>
      <c r="D71" s="65">
        <v>7.0000000000000007E-2</v>
      </c>
      <c r="E71" s="65">
        <v>3.5</v>
      </c>
      <c r="F71" s="65">
        <v>0.52</v>
      </c>
      <c r="G71" s="64">
        <v>0.5</v>
      </c>
      <c r="H71" s="65">
        <v>0.08</v>
      </c>
      <c r="I71" s="66">
        <v>3.6</v>
      </c>
      <c r="J71" s="70">
        <v>0.22890243902439042</v>
      </c>
      <c r="K71">
        <v>0.23</v>
      </c>
      <c r="L71" s="70">
        <v>0.06</v>
      </c>
      <c r="M71" s="70">
        <v>0.05</v>
      </c>
      <c r="N71" s="70">
        <v>3.02</v>
      </c>
      <c r="O71" s="70">
        <v>3</v>
      </c>
      <c r="P71" s="70">
        <v>0.49</v>
      </c>
      <c r="Q71" s="70">
        <v>0.49</v>
      </c>
      <c r="R71" s="70">
        <v>0.5</v>
      </c>
      <c r="S71" s="70">
        <v>0.5</v>
      </c>
      <c r="T71" s="70">
        <v>0.08</v>
      </c>
      <c r="U71" s="70">
        <v>7.0000000000000007E-2</v>
      </c>
      <c r="V71" s="70">
        <v>3.02</v>
      </c>
      <c r="W71" s="70">
        <v>3</v>
      </c>
      <c r="X71" s="61">
        <v>0.26</v>
      </c>
      <c r="Y71">
        <v>0.24</v>
      </c>
      <c r="Z71" s="62">
        <v>0.09</v>
      </c>
      <c r="AA71">
        <v>0.06</v>
      </c>
      <c r="AB71">
        <v>4.5</v>
      </c>
      <c r="AC71" s="61">
        <v>4</v>
      </c>
      <c r="AD71" s="62">
        <v>0.55000000000000004</v>
      </c>
      <c r="AE71" s="171">
        <v>0.53</v>
      </c>
      <c r="AF71" s="62">
        <v>0.52</v>
      </c>
      <c r="AG71" s="171">
        <v>0.51</v>
      </c>
      <c r="AH71" s="62">
        <v>0.13</v>
      </c>
      <c r="AI71">
        <v>0.08</v>
      </c>
      <c r="AJ71" s="62">
        <v>3.8</v>
      </c>
      <c r="AK71">
        <v>3.4</v>
      </c>
      <c r="AL71" t="s">
        <v>498</v>
      </c>
    </row>
    <row r="72" spans="1:38" x14ac:dyDescent="0.35">
      <c r="A72" s="40" t="s">
        <v>163</v>
      </c>
      <c r="B72" s="33">
        <v>78</v>
      </c>
      <c r="C72" s="64">
        <v>0.2</v>
      </c>
      <c r="D72" s="64">
        <v>0.04</v>
      </c>
      <c r="E72" s="64">
        <v>1</v>
      </c>
      <c r="F72" s="64">
        <v>0.41</v>
      </c>
      <c r="G72" s="64">
        <v>0.51</v>
      </c>
      <c r="H72" s="64">
        <v>0.06</v>
      </c>
      <c r="I72" s="64">
        <v>1.8</v>
      </c>
      <c r="J72" s="70">
        <v>0.22890243902439042</v>
      </c>
      <c r="K72">
        <v>0.23</v>
      </c>
      <c r="L72" s="70">
        <v>0.06</v>
      </c>
      <c r="M72" s="70">
        <v>0.05</v>
      </c>
      <c r="N72" s="70">
        <v>3.02</v>
      </c>
      <c r="O72" s="70">
        <v>3</v>
      </c>
      <c r="P72" s="70">
        <v>0.49</v>
      </c>
      <c r="Q72" s="70">
        <v>0.49</v>
      </c>
      <c r="R72" s="70">
        <v>0.5</v>
      </c>
      <c r="S72" s="70">
        <v>0.5</v>
      </c>
      <c r="T72" s="70">
        <v>0.08</v>
      </c>
      <c r="U72" s="70">
        <v>7.0000000000000007E-2</v>
      </c>
      <c r="V72" s="70">
        <v>3.02</v>
      </c>
      <c r="W72" s="70">
        <v>3</v>
      </c>
      <c r="X72" s="61">
        <v>0.26</v>
      </c>
      <c r="Y72">
        <v>0.24</v>
      </c>
      <c r="Z72" s="62">
        <v>0.09</v>
      </c>
      <c r="AA72">
        <v>0.06</v>
      </c>
      <c r="AB72">
        <v>4.5</v>
      </c>
      <c r="AC72" s="61">
        <v>4</v>
      </c>
      <c r="AD72" s="62">
        <v>0.55000000000000004</v>
      </c>
      <c r="AE72" s="171">
        <v>0.53</v>
      </c>
      <c r="AF72" s="62">
        <v>0.52</v>
      </c>
      <c r="AG72" s="171">
        <v>0.51</v>
      </c>
      <c r="AH72" s="62">
        <v>0.13</v>
      </c>
      <c r="AI72">
        <v>0.08</v>
      </c>
      <c r="AJ72" s="62">
        <v>3.8</v>
      </c>
      <c r="AK72">
        <v>3.4</v>
      </c>
      <c r="AL72" t="s">
        <v>498</v>
      </c>
    </row>
    <row r="73" spans="1:38" x14ac:dyDescent="0.35">
      <c r="A73" s="40" t="s">
        <v>164</v>
      </c>
      <c r="B73" s="33">
        <v>79</v>
      </c>
      <c r="C73" s="64">
        <v>0.22</v>
      </c>
      <c r="D73" s="64">
        <v>0.05</v>
      </c>
      <c r="E73" s="64">
        <v>3</v>
      </c>
      <c r="F73" s="64">
        <v>0.46</v>
      </c>
      <c r="G73" s="66">
        <v>0.51</v>
      </c>
      <c r="H73" s="64">
        <v>0.05</v>
      </c>
      <c r="I73" s="64">
        <v>2.8</v>
      </c>
      <c r="J73" s="70">
        <v>0.22890243902439042</v>
      </c>
      <c r="K73">
        <v>0.23</v>
      </c>
      <c r="L73" s="70">
        <v>0.06</v>
      </c>
      <c r="M73" s="70">
        <v>0.05</v>
      </c>
      <c r="N73" s="70">
        <v>3.02</v>
      </c>
      <c r="O73" s="70">
        <v>3</v>
      </c>
      <c r="P73" s="70">
        <v>0.49</v>
      </c>
      <c r="Q73" s="70">
        <v>0.49</v>
      </c>
      <c r="R73" s="70">
        <v>0.5</v>
      </c>
      <c r="S73" s="70">
        <v>0.5</v>
      </c>
      <c r="T73" s="70">
        <v>0.08</v>
      </c>
      <c r="U73" s="70">
        <v>7.0000000000000007E-2</v>
      </c>
      <c r="V73" s="70">
        <v>3.02</v>
      </c>
      <c r="W73" s="70">
        <v>3</v>
      </c>
      <c r="X73" s="61">
        <v>0.26</v>
      </c>
      <c r="Y73">
        <v>0.24</v>
      </c>
      <c r="Z73" s="62">
        <v>0.09</v>
      </c>
      <c r="AA73">
        <v>0.06</v>
      </c>
      <c r="AB73">
        <v>4.5</v>
      </c>
      <c r="AC73" s="61">
        <v>4</v>
      </c>
      <c r="AD73" s="62">
        <v>0.55000000000000004</v>
      </c>
      <c r="AE73" s="171">
        <v>0.53</v>
      </c>
      <c r="AF73" s="62">
        <v>0.52</v>
      </c>
      <c r="AG73" s="171">
        <v>0.51</v>
      </c>
      <c r="AH73" s="62">
        <v>0.13</v>
      </c>
      <c r="AI73">
        <v>0.08</v>
      </c>
      <c r="AJ73" s="62">
        <v>3.8</v>
      </c>
      <c r="AK73">
        <v>3.4</v>
      </c>
      <c r="AL73" t="s">
        <v>498</v>
      </c>
    </row>
    <row r="74" spans="1:38" x14ac:dyDescent="0.35">
      <c r="A74" s="40" t="s">
        <v>165</v>
      </c>
      <c r="B74" s="33">
        <v>80</v>
      </c>
      <c r="C74" s="64">
        <v>0.21</v>
      </c>
      <c r="D74" s="64">
        <v>0.03</v>
      </c>
      <c r="E74" s="64">
        <v>1.5</v>
      </c>
      <c r="F74" s="64">
        <v>0.41</v>
      </c>
      <c r="G74" s="65">
        <v>0.51</v>
      </c>
      <c r="H74" s="64">
        <v>0.05</v>
      </c>
      <c r="I74" s="64">
        <v>2</v>
      </c>
      <c r="J74" s="70">
        <v>0.22890243902439042</v>
      </c>
      <c r="K74">
        <v>0.23</v>
      </c>
      <c r="L74" s="70">
        <v>0.06</v>
      </c>
      <c r="M74" s="70">
        <v>0.05</v>
      </c>
      <c r="N74" s="70">
        <v>3.02</v>
      </c>
      <c r="O74" s="70">
        <v>3</v>
      </c>
      <c r="P74" s="70">
        <v>0.49</v>
      </c>
      <c r="Q74" s="70">
        <v>0.49</v>
      </c>
      <c r="R74" s="70">
        <v>0.5</v>
      </c>
      <c r="S74" s="70">
        <v>0.5</v>
      </c>
      <c r="T74" s="70">
        <v>0.08</v>
      </c>
      <c r="U74" s="70">
        <v>7.0000000000000007E-2</v>
      </c>
      <c r="V74" s="70">
        <v>3.02</v>
      </c>
      <c r="W74" s="70">
        <v>3</v>
      </c>
      <c r="X74" s="61">
        <v>0.26</v>
      </c>
      <c r="Y74">
        <v>0.24</v>
      </c>
      <c r="Z74" s="62">
        <v>0.09</v>
      </c>
      <c r="AA74">
        <v>0.06</v>
      </c>
      <c r="AB74">
        <v>4.5</v>
      </c>
      <c r="AC74" s="61">
        <v>4</v>
      </c>
      <c r="AD74" s="62">
        <v>0.55000000000000004</v>
      </c>
      <c r="AE74" s="171">
        <v>0.53</v>
      </c>
      <c r="AF74" s="62">
        <v>0.52</v>
      </c>
      <c r="AG74" s="171">
        <v>0.51</v>
      </c>
      <c r="AH74" s="62">
        <v>0.13</v>
      </c>
      <c r="AI74">
        <v>0.08</v>
      </c>
      <c r="AJ74" s="62">
        <v>3.8</v>
      </c>
      <c r="AK74">
        <v>3.4</v>
      </c>
      <c r="AL74" t="s">
        <v>498</v>
      </c>
    </row>
    <row r="75" spans="1:38" x14ac:dyDescent="0.35">
      <c r="A75" s="40" t="s">
        <v>166</v>
      </c>
      <c r="B75" s="33">
        <v>81</v>
      </c>
      <c r="C75" s="64">
        <v>0.21</v>
      </c>
      <c r="D75" s="64">
        <v>0.03</v>
      </c>
      <c r="E75" s="64">
        <v>1</v>
      </c>
      <c r="F75" s="64">
        <v>0.46</v>
      </c>
      <c r="G75" s="66">
        <v>0.51</v>
      </c>
      <c r="H75" s="64">
        <v>0.05</v>
      </c>
      <c r="I75" s="64">
        <v>2</v>
      </c>
      <c r="J75" s="70">
        <v>0.22890243902439042</v>
      </c>
      <c r="K75">
        <v>0.23</v>
      </c>
      <c r="L75" s="70">
        <v>0.06</v>
      </c>
      <c r="M75" s="70">
        <v>0.05</v>
      </c>
      <c r="N75" s="70">
        <v>3.02</v>
      </c>
      <c r="O75" s="70">
        <v>3</v>
      </c>
      <c r="P75" s="70">
        <v>0.49</v>
      </c>
      <c r="Q75" s="70">
        <v>0.49</v>
      </c>
      <c r="R75" s="70">
        <v>0.5</v>
      </c>
      <c r="S75" s="70">
        <v>0.5</v>
      </c>
      <c r="T75" s="70">
        <v>0.08</v>
      </c>
      <c r="U75" s="70">
        <v>7.0000000000000007E-2</v>
      </c>
      <c r="V75" s="70">
        <v>3.02</v>
      </c>
      <c r="W75" s="70">
        <v>3</v>
      </c>
      <c r="X75" s="61">
        <v>0.26</v>
      </c>
      <c r="Y75">
        <v>0.24</v>
      </c>
      <c r="Z75" s="62">
        <v>0.09</v>
      </c>
      <c r="AA75">
        <v>0.06</v>
      </c>
      <c r="AB75">
        <v>4.5</v>
      </c>
      <c r="AC75" s="61">
        <v>4</v>
      </c>
      <c r="AD75" s="62">
        <v>0.55000000000000004</v>
      </c>
      <c r="AE75" s="171">
        <v>0.53</v>
      </c>
      <c r="AF75" s="62">
        <v>0.52</v>
      </c>
      <c r="AG75" s="171">
        <v>0.51</v>
      </c>
      <c r="AH75" s="62">
        <v>0.13</v>
      </c>
      <c r="AI75">
        <v>0.08</v>
      </c>
      <c r="AJ75" s="62">
        <v>3.8</v>
      </c>
      <c r="AK75">
        <v>3.4</v>
      </c>
      <c r="AL75" t="s">
        <v>498</v>
      </c>
    </row>
    <row r="76" spans="1:38" x14ac:dyDescent="0.35">
      <c r="A76" s="40" t="s">
        <v>167</v>
      </c>
      <c r="B76" s="33">
        <v>82</v>
      </c>
      <c r="C76" s="64">
        <v>0.23</v>
      </c>
      <c r="D76" s="65">
        <v>0.05</v>
      </c>
      <c r="E76" s="65">
        <v>3.5</v>
      </c>
      <c r="F76" s="64">
        <v>0.46</v>
      </c>
      <c r="G76" s="65">
        <v>0.51</v>
      </c>
      <c r="H76" s="64">
        <v>7.0000000000000007E-2</v>
      </c>
      <c r="I76" s="65">
        <v>3.2</v>
      </c>
      <c r="J76" s="70">
        <v>0.22890243902439042</v>
      </c>
      <c r="K76">
        <v>0.23</v>
      </c>
      <c r="L76" s="70">
        <v>0.06</v>
      </c>
      <c r="M76" s="70">
        <v>0.05</v>
      </c>
      <c r="N76" s="70">
        <v>3.02</v>
      </c>
      <c r="O76" s="70">
        <v>3</v>
      </c>
      <c r="P76" s="70">
        <v>0.49</v>
      </c>
      <c r="Q76" s="70">
        <v>0.49</v>
      </c>
      <c r="R76" s="70">
        <v>0.5</v>
      </c>
      <c r="S76" s="70">
        <v>0.5</v>
      </c>
      <c r="T76" s="70">
        <v>0.08</v>
      </c>
      <c r="U76" s="70">
        <v>7.0000000000000007E-2</v>
      </c>
      <c r="V76" s="70">
        <v>3.02</v>
      </c>
      <c r="W76" s="70">
        <v>3</v>
      </c>
      <c r="X76" s="61">
        <v>0.26</v>
      </c>
      <c r="Y76">
        <v>0.24</v>
      </c>
      <c r="Z76" s="62">
        <v>0.09</v>
      </c>
      <c r="AA76">
        <v>0.06</v>
      </c>
      <c r="AB76">
        <v>4.5</v>
      </c>
      <c r="AC76" s="61">
        <v>4</v>
      </c>
      <c r="AD76" s="62">
        <v>0.55000000000000004</v>
      </c>
      <c r="AE76" s="171">
        <v>0.53</v>
      </c>
      <c r="AF76" s="62">
        <v>0.52</v>
      </c>
      <c r="AG76" s="171">
        <v>0.51</v>
      </c>
      <c r="AH76" s="62">
        <v>0.13</v>
      </c>
      <c r="AI76">
        <v>0.08</v>
      </c>
      <c r="AJ76" s="62">
        <v>3.8</v>
      </c>
      <c r="AK76">
        <v>3.4</v>
      </c>
      <c r="AL76" t="s">
        <v>498</v>
      </c>
    </row>
    <row r="77" spans="1:38" x14ac:dyDescent="0.35">
      <c r="A77" s="40" t="s">
        <v>168</v>
      </c>
      <c r="B77" s="33">
        <v>84</v>
      </c>
      <c r="C77" s="65">
        <v>0.24</v>
      </c>
      <c r="D77" s="64">
        <v>0.04</v>
      </c>
      <c r="E77" s="64">
        <v>3</v>
      </c>
      <c r="F77" s="64">
        <v>0.44</v>
      </c>
      <c r="G77" s="64">
        <v>0.49</v>
      </c>
      <c r="H77" s="66">
        <v>0.11</v>
      </c>
      <c r="I77" s="64">
        <v>3</v>
      </c>
      <c r="J77" s="70">
        <v>0.22890243902439042</v>
      </c>
      <c r="K77">
        <v>0.23</v>
      </c>
      <c r="L77" s="70">
        <v>0.06</v>
      </c>
      <c r="M77" s="70">
        <v>0.05</v>
      </c>
      <c r="N77" s="70">
        <v>3.02</v>
      </c>
      <c r="O77" s="70">
        <v>3</v>
      </c>
      <c r="P77" s="70">
        <v>0.49</v>
      </c>
      <c r="Q77" s="70">
        <v>0.49</v>
      </c>
      <c r="R77" s="70">
        <v>0.5</v>
      </c>
      <c r="S77" s="70">
        <v>0.5</v>
      </c>
      <c r="T77" s="70">
        <v>0.08</v>
      </c>
      <c r="U77" s="70">
        <v>7.0000000000000007E-2</v>
      </c>
      <c r="V77" s="70">
        <v>3.02</v>
      </c>
      <c r="W77" s="70">
        <v>3</v>
      </c>
      <c r="X77" s="61">
        <v>0.26</v>
      </c>
      <c r="Y77">
        <v>0.24</v>
      </c>
      <c r="Z77" s="62">
        <v>0.09</v>
      </c>
      <c r="AA77">
        <v>0.06</v>
      </c>
      <c r="AB77">
        <v>4.5</v>
      </c>
      <c r="AC77" s="61">
        <v>4</v>
      </c>
      <c r="AD77" s="62">
        <v>0.55000000000000004</v>
      </c>
      <c r="AE77" s="171">
        <v>0.53</v>
      </c>
      <c r="AF77" s="62">
        <v>0.52</v>
      </c>
      <c r="AG77" s="171">
        <v>0.51</v>
      </c>
      <c r="AH77" s="62">
        <v>0.13</v>
      </c>
      <c r="AI77">
        <v>0.08</v>
      </c>
      <c r="AJ77" s="62">
        <v>3.8</v>
      </c>
      <c r="AK77">
        <v>3.4</v>
      </c>
      <c r="AL77" t="s">
        <v>498</v>
      </c>
    </row>
    <row r="78" spans="1:38" x14ac:dyDescent="0.35">
      <c r="A78" s="40" t="s">
        <v>169</v>
      </c>
      <c r="B78" s="33">
        <v>85</v>
      </c>
      <c r="C78" s="65">
        <v>0.25</v>
      </c>
      <c r="D78" s="64">
        <v>0.04</v>
      </c>
      <c r="E78" s="64">
        <v>3</v>
      </c>
      <c r="F78" s="64">
        <v>0.46</v>
      </c>
      <c r="G78" s="66">
        <v>0.52</v>
      </c>
      <c r="H78" s="64">
        <v>0.05</v>
      </c>
      <c r="I78" s="64">
        <v>2.8</v>
      </c>
      <c r="J78" s="70">
        <v>0.22890243902439042</v>
      </c>
      <c r="K78">
        <v>0.23</v>
      </c>
      <c r="L78" s="70">
        <v>0.06</v>
      </c>
      <c r="M78" s="70">
        <v>0.05</v>
      </c>
      <c r="N78" s="70">
        <v>3.02</v>
      </c>
      <c r="O78" s="70">
        <v>3</v>
      </c>
      <c r="P78" s="70">
        <v>0.49</v>
      </c>
      <c r="Q78" s="70">
        <v>0.49</v>
      </c>
      <c r="R78" s="70">
        <v>0.5</v>
      </c>
      <c r="S78" s="70">
        <v>0.5</v>
      </c>
      <c r="T78" s="70">
        <v>0.08</v>
      </c>
      <c r="U78" s="70">
        <v>7.0000000000000007E-2</v>
      </c>
      <c r="V78" s="70">
        <v>3.02</v>
      </c>
      <c r="W78" s="70">
        <v>3</v>
      </c>
      <c r="X78" s="61">
        <v>0.26</v>
      </c>
      <c r="Y78">
        <v>0.24</v>
      </c>
      <c r="Z78" s="62">
        <v>0.09</v>
      </c>
      <c r="AA78">
        <v>0.06</v>
      </c>
      <c r="AB78">
        <v>4.5</v>
      </c>
      <c r="AC78" s="61">
        <v>4</v>
      </c>
      <c r="AD78" s="62">
        <v>0.55000000000000004</v>
      </c>
      <c r="AE78" s="171">
        <v>0.53</v>
      </c>
      <c r="AF78" s="62">
        <v>0.52</v>
      </c>
      <c r="AG78" s="171">
        <v>0.51</v>
      </c>
      <c r="AH78" s="62">
        <v>0.13</v>
      </c>
      <c r="AI78">
        <v>0.08</v>
      </c>
      <c r="AJ78" s="62">
        <v>3.8</v>
      </c>
      <c r="AK78">
        <v>3.4</v>
      </c>
      <c r="AL78" t="s">
        <v>498</v>
      </c>
    </row>
    <row r="79" spans="1:38" x14ac:dyDescent="0.35">
      <c r="A79" s="40" t="s">
        <v>170</v>
      </c>
      <c r="B79" s="33">
        <v>86</v>
      </c>
      <c r="C79" s="65">
        <v>0.24</v>
      </c>
      <c r="D79" s="64">
        <v>0.03</v>
      </c>
      <c r="E79" s="64">
        <v>2.5</v>
      </c>
      <c r="F79" s="64">
        <v>0.4</v>
      </c>
      <c r="G79" s="65">
        <v>0.51</v>
      </c>
      <c r="H79" s="64">
        <v>0.06</v>
      </c>
      <c r="I79" s="64">
        <v>2.4</v>
      </c>
      <c r="J79" s="70">
        <v>0.22890243902439042</v>
      </c>
      <c r="K79">
        <v>0.23</v>
      </c>
      <c r="L79" s="70">
        <v>0.06</v>
      </c>
      <c r="M79" s="70">
        <v>0.05</v>
      </c>
      <c r="N79" s="70">
        <v>3.02</v>
      </c>
      <c r="O79" s="70">
        <v>3</v>
      </c>
      <c r="P79" s="70">
        <v>0.49</v>
      </c>
      <c r="Q79" s="70">
        <v>0.49</v>
      </c>
      <c r="R79" s="70">
        <v>0.5</v>
      </c>
      <c r="S79" s="70">
        <v>0.5</v>
      </c>
      <c r="T79" s="70">
        <v>0.08</v>
      </c>
      <c r="U79" s="70">
        <v>7.0000000000000007E-2</v>
      </c>
      <c r="V79" s="70">
        <v>3.02</v>
      </c>
      <c r="W79" s="70">
        <v>3</v>
      </c>
      <c r="X79" s="61">
        <v>0.26</v>
      </c>
      <c r="Y79">
        <v>0.24</v>
      </c>
      <c r="Z79" s="62">
        <v>0.09</v>
      </c>
      <c r="AA79">
        <v>0.06</v>
      </c>
      <c r="AB79">
        <v>4.5</v>
      </c>
      <c r="AC79" s="61">
        <v>4</v>
      </c>
      <c r="AD79" s="62">
        <v>0.55000000000000004</v>
      </c>
      <c r="AE79" s="171">
        <v>0.53</v>
      </c>
      <c r="AF79" s="62">
        <v>0.52</v>
      </c>
      <c r="AG79" s="171">
        <v>0.51</v>
      </c>
      <c r="AH79" s="62">
        <v>0.13</v>
      </c>
      <c r="AI79">
        <v>0.08</v>
      </c>
      <c r="AJ79" s="62">
        <v>3.8</v>
      </c>
      <c r="AK79">
        <v>3.4</v>
      </c>
      <c r="AL79" t="s">
        <v>498</v>
      </c>
    </row>
    <row r="80" spans="1:38" x14ac:dyDescent="0.35">
      <c r="A80" s="40" t="s">
        <v>171</v>
      </c>
      <c r="B80" s="33">
        <v>87</v>
      </c>
      <c r="C80" s="64">
        <v>0.22</v>
      </c>
      <c r="D80" s="64">
        <v>0.04</v>
      </c>
      <c r="E80" s="64">
        <v>2</v>
      </c>
      <c r="F80" s="65">
        <v>0.53</v>
      </c>
      <c r="G80" s="64">
        <v>0.49</v>
      </c>
      <c r="H80" s="65">
        <v>0.08</v>
      </c>
      <c r="I80" s="64">
        <v>2.8</v>
      </c>
      <c r="J80" s="70">
        <v>0.22890243902439042</v>
      </c>
      <c r="K80">
        <v>0.23</v>
      </c>
      <c r="L80" s="70">
        <v>0.06</v>
      </c>
      <c r="M80" s="70">
        <v>0.05</v>
      </c>
      <c r="N80" s="70">
        <v>3.02</v>
      </c>
      <c r="O80" s="70">
        <v>3</v>
      </c>
      <c r="P80" s="70">
        <v>0.49</v>
      </c>
      <c r="Q80" s="70">
        <v>0.49</v>
      </c>
      <c r="R80" s="70">
        <v>0.5</v>
      </c>
      <c r="S80" s="70">
        <v>0.5</v>
      </c>
      <c r="T80" s="70">
        <v>0.08</v>
      </c>
      <c r="U80" s="70">
        <v>7.0000000000000007E-2</v>
      </c>
      <c r="V80" s="70">
        <v>3.02</v>
      </c>
      <c r="W80" s="70">
        <v>3</v>
      </c>
      <c r="X80" s="61">
        <v>0.26</v>
      </c>
      <c r="Y80">
        <v>0.24</v>
      </c>
      <c r="Z80" s="62">
        <v>0.09</v>
      </c>
      <c r="AA80">
        <v>0.06</v>
      </c>
      <c r="AB80">
        <v>4.5</v>
      </c>
      <c r="AC80" s="61">
        <v>4</v>
      </c>
      <c r="AD80" s="62">
        <v>0.55000000000000004</v>
      </c>
      <c r="AE80" s="171">
        <v>0.53</v>
      </c>
      <c r="AF80" s="62">
        <v>0.52</v>
      </c>
      <c r="AG80" s="171">
        <v>0.51</v>
      </c>
      <c r="AH80" s="62">
        <v>0.13</v>
      </c>
      <c r="AI80">
        <v>0.08</v>
      </c>
      <c r="AJ80" s="62">
        <v>3.8</v>
      </c>
      <c r="AK80">
        <v>3.4</v>
      </c>
      <c r="AL80" t="s">
        <v>498</v>
      </c>
    </row>
    <row r="81" spans="1:38" x14ac:dyDescent="0.35">
      <c r="A81" s="40" t="s">
        <v>172</v>
      </c>
      <c r="B81" s="33">
        <v>88</v>
      </c>
      <c r="C81" s="64">
        <v>0.21</v>
      </c>
      <c r="D81" s="64">
        <v>0.04</v>
      </c>
      <c r="E81" s="64">
        <v>2</v>
      </c>
      <c r="F81" s="64">
        <v>0.48</v>
      </c>
      <c r="G81" s="65">
        <v>0.51</v>
      </c>
      <c r="H81" s="64">
        <v>0.06</v>
      </c>
      <c r="I81" s="64">
        <v>2.8</v>
      </c>
      <c r="J81" s="70">
        <v>0.22890243902439042</v>
      </c>
      <c r="K81">
        <v>0.23</v>
      </c>
      <c r="L81" s="70">
        <v>0.06</v>
      </c>
      <c r="M81" s="70">
        <v>0.05</v>
      </c>
      <c r="N81" s="70">
        <v>3.02</v>
      </c>
      <c r="O81" s="70">
        <v>3</v>
      </c>
      <c r="P81" s="70">
        <v>0.49</v>
      </c>
      <c r="Q81" s="70">
        <v>0.49</v>
      </c>
      <c r="R81" s="70">
        <v>0.5</v>
      </c>
      <c r="S81" s="70">
        <v>0.5</v>
      </c>
      <c r="T81" s="70">
        <v>0.08</v>
      </c>
      <c r="U81" s="70">
        <v>7.0000000000000007E-2</v>
      </c>
      <c r="V81" s="70">
        <v>3.02</v>
      </c>
      <c r="W81" s="70">
        <v>3</v>
      </c>
      <c r="X81" s="61">
        <v>0.26</v>
      </c>
      <c r="Y81">
        <v>0.24</v>
      </c>
      <c r="Z81" s="62">
        <v>0.09</v>
      </c>
      <c r="AA81">
        <v>0.06</v>
      </c>
      <c r="AB81">
        <v>4.5</v>
      </c>
      <c r="AC81" s="61">
        <v>4</v>
      </c>
      <c r="AD81" s="62">
        <v>0.55000000000000004</v>
      </c>
      <c r="AE81" s="171">
        <v>0.53</v>
      </c>
      <c r="AF81" s="62">
        <v>0.52</v>
      </c>
      <c r="AG81" s="171">
        <v>0.51</v>
      </c>
      <c r="AH81" s="62">
        <v>0.13</v>
      </c>
      <c r="AI81">
        <v>0.08</v>
      </c>
      <c r="AJ81" s="62">
        <v>3.8</v>
      </c>
      <c r="AK81">
        <v>3.4</v>
      </c>
      <c r="AL81" t="s">
        <v>498</v>
      </c>
    </row>
    <row r="82" spans="1:38" x14ac:dyDescent="0.35">
      <c r="A82" s="40" t="s">
        <v>173</v>
      </c>
      <c r="B82" s="33">
        <v>90</v>
      </c>
      <c r="C82" s="66">
        <v>0.25</v>
      </c>
      <c r="D82" s="64">
        <v>0.05</v>
      </c>
      <c r="E82" s="66">
        <v>4</v>
      </c>
      <c r="F82" s="64">
        <v>0.44</v>
      </c>
      <c r="G82" s="66">
        <v>0.52</v>
      </c>
      <c r="H82" s="64">
        <v>0.05</v>
      </c>
      <c r="I82" s="65">
        <v>3.2</v>
      </c>
      <c r="J82" s="70">
        <v>0.22890243902439042</v>
      </c>
      <c r="K82">
        <v>0.23</v>
      </c>
      <c r="L82" s="70">
        <v>0.06</v>
      </c>
      <c r="M82" s="70">
        <v>0.05</v>
      </c>
      <c r="N82" s="70">
        <v>3.02</v>
      </c>
      <c r="O82" s="70">
        <v>3</v>
      </c>
      <c r="P82" s="70">
        <v>0.49</v>
      </c>
      <c r="Q82" s="70">
        <v>0.49</v>
      </c>
      <c r="R82" s="70">
        <v>0.5</v>
      </c>
      <c r="S82" s="70">
        <v>0.5</v>
      </c>
      <c r="T82" s="70">
        <v>0.08</v>
      </c>
      <c r="U82" s="70">
        <v>7.0000000000000007E-2</v>
      </c>
      <c r="V82" s="70">
        <v>3.02</v>
      </c>
      <c r="W82" s="70">
        <v>3</v>
      </c>
      <c r="X82" s="61">
        <v>0.26</v>
      </c>
      <c r="Y82">
        <v>0.24</v>
      </c>
      <c r="Z82" s="62">
        <v>0.09</v>
      </c>
      <c r="AA82">
        <v>0.06</v>
      </c>
      <c r="AB82">
        <v>4.5</v>
      </c>
      <c r="AC82" s="61">
        <v>4</v>
      </c>
      <c r="AD82" s="62">
        <v>0.55000000000000004</v>
      </c>
      <c r="AE82" s="171">
        <v>0.53</v>
      </c>
      <c r="AF82" s="62">
        <v>0.52</v>
      </c>
      <c r="AG82" s="171">
        <v>0.51</v>
      </c>
      <c r="AH82" s="62">
        <v>0.13</v>
      </c>
      <c r="AI82">
        <v>0.08</v>
      </c>
      <c r="AJ82" s="62">
        <v>3.8</v>
      </c>
      <c r="AK82">
        <v>3.4</v>
      </c>
      <c r="AL82" t="s">
        <v>498</v>
      </c>
    </row>
    <row r="83" spans="1:38" x14ac:dyDescent="0.35">
      <c r="A83" s="40" t="s">
        <v>174</v>
      </c>
      <c r="B83" s="33">
        <v>91</v>
      </c>
      <c r="C83" s="66">
        <v>0.25</v>
      </c>
      <c r="D83" s="65">
        <v>0.06</v>
      </c>
      <c r="E83" s="66">
        <v>4.5</v>
      </c>
      <c r="F83" s="64">
        <v>0.46</v>
      </c>
      <c r="G83" s="65">
        <v>0.51</v>
      </c>
      <c r="H83" s="64">
        <v>7.0000000000000007E-2</v>
      </c>
      <c r="I83" s="66">
        <v>3.8</v>
      </c>
      <c r="J83" s="70">
        <v>0.22890243902439042</v>
      </c>
      <c r="K83">
        <v>0.23</v>
      </c>
      <c r="L83" s="70">
        <v>0.06</v>
      </c>
      <c r="M83" s="70">
        <v>0.05</v>
      </c>
      <c r="N83" s="70">
        <v>3.02</v>
      </c>
      <c r="O83" s="70">
        <v>3</v>
      </c>
      <c r="P83" s="70">
        <v>0.49</v>
      </c>
      <c r="Q83" s="70">
        <v>0.49</v>
      </c>
      <c r="R83" s="70">
        <v>0.5</v>
      </c>
      <c r="S83" s="70">
        <v>0.5</v>
      </c>
      <c r="T83" s="70">
        <v>0.08</v>
      </c>
      <c r="U83" s="70">
        <v>7.0000000000000007E-2</v>
      </c>
      <c r="V83" s="70">
        <v>3.02</v>
      </c>
      <c r="W83" s="70">
        <v>3</v>
      </c>
      <c r="X83" s="61">
        <v>0.26</v>
      </c>
      <c r="Y83">
        <v>0.24</v>
      </c>
      <c r="Z83" s="62">
        <v>0.09</v>
      </c>
      <c r="AA83">
        <v>0.06</v>
      </c>
      <c r="AB83">
        <v>4.5</v>
      </c>
      <c r="AC83" s="61">
        <v>4</v>
      </c>
      <c r="AD83" s="62">
        <v>0.55000000000000004</v>
      </c>
      <c r="AE83" s="171">
        <v>0.53</v>
      </c>
      <c r="AF83" s="62">
        <v>0.52</v>
      </c>
      <c r="AG83" s="171">
        <v>0.51</v>
      </c>
      <c r="AH83" s="62">
        <v>0.13</v>
      </c>
      <c r="AI83">
        <v>0.08</v>
      </c>
      <c r="AJ83" s="62">
        <v>3.8</v>
      </c>
      <c r="AK83">
        <v>3.4</v>
      </c>
      <c r="AL83" t="s">
        <v>498</v>
      </c>
    </row>
    <row r="84" spans="1:38" x14ac:dyDescent="0.35">
      <c r="A84" s="40" t="s">
        <v>175</v>
      </c>
      <c r="B84" s="33">
        <v>92</v>
      </c>
      <c r="C84" s="66">
        <v>0.25</v>
      </c>
      <c r="D84" s="65">
        <v>0.06</v>
      </c>
      <c r="E84" s="66">
        <v>4.5</v>
      </c>
      <c r="F84" s="64">
        <v>0.42</v>
      </c>
      <c r="G84" s="64">
        <v>0.5</v>
      </c>
      <c r="H84" s="64">
        <v>0.06</v>
      </c>
      <c r="I84" s="65">
        <v>3.2</v>
      </c>
      <c r="J84" s="70">
        <v>0.22890243902439042</v>
      </c>
      <c r="K84">
        <v>0.23</v>
      </c>
      <c r="L84" s="70">
        <v>0.06</v>
      </c>
      <c r="M84" s="70">
        <v>0.05</v>
      </c>
      <c r="N84" s="70">
        <v>3.02</v>
      </c>
      <c r="O84" s="70">
        <v>3</v>
      </c>
      <c r="P84" s="70">
        <v>0.49</v>
      </c>
      <c r="Q84" s="70">
        <v>0.49</v>
      </c>
      <c r="R84" s="70">
        <v>0.5</v>
      </c>
      <c r="S84" s="70">
        <v>0.5</v>
      </c>
      <c r="T84" s="70">
        <v>0.08</v>
      </c>
      <c r="U84" s="70">
        <v>7.0000000000000007E-2</v>
      </c>
      <c r="V84" s="70">
        <v>3.02</v>
      </c>
      <c r="W84" s="70">
        <v>3</v>
      </c>
      <c r="X84" s="61">
        <v>0.26</v>
      </c>
      <c r="Y84">
        <v>0.24</v>
      </c>
      <c r="Z84" s="62">
        <v>0.09</v>
      </c>
      <c r="AA84">
        <v>0.06</v>
      </c>
      <c r="AB84">
        <v>4.5</v>
      </c>
      <c r="AC84" s="61">
        <v>4</v>
      </c>
      <c r="AD84" s="62">
        <v>0.55000000000000004</v>
      </c>
      <c r="AE84" s="171">
        <v>0.53</v>
      </c>
      <c r="AF84" s="62">
        <v>0.52</v>
      </c>
      <c r="AG84" s="171">
        <v>0.51</v>
      </c>
      <c r="AH84" s="62">
        <v>0.13</v>
      </c>
      <c r="AI84">
        <v>0.08</v>
      </c>
      <c r="AJ84" s="62">
        <v>3.8</v>
      </c>
      <c r="AK84">
        <v>3.4</v>
      </c>
      <c r="AL84" t="s">
        <v>498</v>
      </c>
    </row>
    <row r="85" spans="1:38" x14ac:dyDescent="0.35">
      <c r="A85" s="40" t="s">
        <v>176</v>
      </c>
      <c r="B85" s="33">
        <v>93</v>
      </c>
      <c r="C85" s="66">
        <v>0.27</v>
      </c>
      <c r="D85" s="65">
        <v>7.0000000000000007E-2</v>
      </c>
      <c r="E85" s="66">
        <v>4.5</v>
      </c>
      <c r="F85" s="66">
        <v>0.54</v>
      </c>
      <c r="G85" s="66">
        <v>0.52</v>
      </c>
      <c r="H85" s="64">
        <v>0.06</v>
      </c>
      <c r="I85" s="66">
        <v>4.2</v>
      </c>
      <c r="J85" s="70">
        <v>0.22890243902439042</v>
      </c>
      <c r="K85">
        <v>0.23</v>
      </c>
      <c r="L85" s="70">
        <v>0.06</v>
      </c>
      <c r="M85" s="70">
        <v>0.05</v>
      </c>
      <c r="N85" s="70">
        <v>3.02</v>
      </c>
      <c r="O85" s="70">
        <v>3</v>
      </c>
      <c r="P85" s="70">
        <v>0.49</v>
      </c>
      <c r="Q85" s="70">
        <v>0.49</v>
      </c>
      <c r="R85" s="70">
        <v>0.5</v>
      </c>
      <c r="S85" s="70">
        <v>0.5</v>
      </c>
      <c r="T85" s="70">
        <v>0.08</v>
      </c>
      <c r="U85" s="70">
        <v>7.0000000000000007E-2</v>
      </c>
      <c r="V85" s="70">
        <v>3.02</v>
      </c>
      <c r="W85" s="70">
        <v>3</v>
      </c>
      <c r="X85" s="61">
        <v>0.26</v>
      </c>
      <c r="Y85">
        <v>0.24</v>
      </c>
      <c r="Z85" s="62">
        <v>0.09</v>
      </c>
      <c r="AA85">
        <v>0.06</v>
      </c>
      <c r="AB85">
        <v>4.5</v>
      </c>
      <c r="AC85" s="61">
        <v>4</v>
      </c>
      <c r="AD85" s="62">
        <v>0.55000000000000004</v>
      </c>
      <c r="AE85" s="171">
        <v>0.53</v>
      </c>
      <c r="AF85" s="62">
        <v>0.52</v>
      </c>
      <c r="AG85" s="171">
        <v>0.51</v>
      </c>
      <c r="AH85" s="62">
        <v>0.13</v>
      </c>
      <c r="AI85">
        <v>0.08</v>
      </c>
      <c r="AJ85" s="62">
        <v>3.8</v>
      </c>
      <c r="AK85">
        <v>3.4</v>
      </c>
      <c r="AL85" t="s">
        <v>498</v>
      </c>
    </row>
    <row r="86" spans="1:38" x14ac:dyDescent="0.35">
      <c r="A86" s="40" t="s">
        <v>177</v>
      </c>
      <c r="B86" s="33">
        <v>94</v>
      </c>
      <c r="C86" s="66">
        <v>0.27</v>
      </c>
      <c r="D86" s="64">
        <v>0.05</v>
      </c>
      <c r="E86" s="66">
        <v>4</v>
      </c>
      <c r="F86" s="64">
        <v>0.38</v>
      </c>
      <c r="G86" s="64">
        <v>0.51</v>
      </c>
      <c r="H86" s="64">
        <v>0.06</v>
      </c>
      <c r="I86" s="64">
        <v>2.8</v>
      </c>
      <c r="J86" s="70">
        <v>0.22890243902439042</v>
      </c>
      <c r="K86">
        <v>0.23</v>
      </c>
      <c r="L86" s="70">
        <v>0.06</v>
      </c>
      <c r="M86" s="70">
        <v>0.05</v>
      </c>
      <c r="N86" s="70">
        <v>3.02</v>
      </c>
      <c r="O86" s="70">
        <v>3</v>
      </c>
      <c r="P86" s="70">
        <v>0.49</v>
      </c>
      <c r="Q86" s="70">
        <v>0.49</v>
      </c>
      <c r="R86" s="70">
        <v>0.5</v>
      </c>
      <c r="S86" s="70">
        <v>0.5</v>
      </c>
      <c r="T86" s="70">
        <v>0.08</v>
      </c>
      <c r="U86" s="70">
        <v>7.0000000000000007E-2</v>
      </c>
      <c r="V86" s="70">
        <v>3.02</v>
      </c>
      <c r="W86" s="70">
        <v>3</v>
      </c>
      <c r="X86" s="61">
        <v>0.26</v>
      </c>
      <c r="Y86">
        <v>0.24</v>
      </c>
      <c r="Z86" s="62">
        <v>0.09</v>
      </c>
      <c r="AA86">
        <v>0.06</v>
      </c>
      <c r="AB86">
        <v>4.5</v>
      </c>
      <c r="AC86" s="61">
        <v>4</v>
      </c>
      <c r="AD86" s="62">
        <v>0.55000000000000004</v>
      </c>
      <c r="AE86" s="171">
        <v>0.53</v>
      </c>
      <c r="AF86" s="62">
        <v>0.52</v>
      </c>
      <c r="AG86" s="171">
        <v>0.51</v>
      </c>
      <c r="AH86" s="62">
        <v>0.13</v>
      </c>
      <c r="AI86">
        <v>0.08</v>
      </c>
      <c r="AJ86" s="62">
        <v>3.8</v>
      </c>
      <c r="AK86">
        <v>3.4</v>
      </c>
      <c r="AL86" t="s">
        <v>498</v>
      </c>
    </row>
    <row r="87" spans="1:38" ht="34.5" x14ac:dyDescent="0.35">
      <c r="A87" s="40" t="s">
        <v>543</v>
      </c>
      <c r="B87" s="33">
        <v>95</v>
      </c>
      <c r="C87" s="66">
        <v>0.26</v>
      </c>
      <c r="D87" s="64">
        <v>0.03</v>
      </c>
      <c r="E87" s="64">
        <v>3</v>
      </c>
      <c r="F87" s="64">
        <v>0.46</v>
      </c>
      <c r="G87" s="66">
        <v>0.53</v>
      </c>
      <c r="H87" s="64">
        <v>0.04</v>
      </c>
      <c r="I87" s="64">
        <v>2.8</v>
      </c>
      <c r="J87" s="70">
        <v>0.22890243902439042</v>
      </c>
      <c r="K87">
        <v>0.23</v>
      </c>
      <c r="L87" s="70">
        <v>0.06</v>
      </c>
      <c r="M87" s="70">
        <v>0.05</v>
      </c>
      <c r="N87" s="70">
        <v>3.02</v>
      </c>
      <c r="O87" s="70">
        <v>3</v>
      </c>
      <c r="P87" s="70">
        <v>0.49</v>
      </c>
      <c r="Q87" s="70">
        <v>0.49</v>
      </c>
      <c r="R87" s="70">
        <v>0.5</v>
      </c>
      <c r="S87" s="70">
        <v>0.5</v>
      </c>
      <c r="T87" s="70">
        <v>0.08</v>
      </c>
      <c r="U87" s="70">
        <v>7.0000000000000007E-2</v>
      </c>
      <c r="V87" s="70">
        <v>3.02</v>
      </c>
      <c r="W87" s="70">
        <v>3</v>
      </c>
      <c r="X87" s="61">
        <v>0.26</v>
      </c>
      <c r="Y87">
        <v>0.24</v>
      </c>
      <c r="Z87" s="62">
        <v>0.09</v>
      </c>
      <c r="AA87">
        <v>0.06</v>
      </c>
      <c r="AB87">
        <v>4.5</v>
      </c>
      <c r="AC87" s="61">
        <v>4</v>
      </c>
      <c r="AD87" s="62">
        <v>0.55000000000000004</v>
      </c>
      <c r="AE87" s="171">
        <v>0.53</v>
      </c>
      <c r="AF87" s="62">
        <v>0.52</v>
      </c>
      <c r="AG87" s="171">
        <v>0.51</v>
      </c>
      <c r="AH87" s="62">
        <v>0.13</v>
      </c>
      <c r="AI87">
        <v>0.08</v>
      </c>
      <c r="AJ87" s="62">
        <v>3.8</v>
      </c>
      <c r="AK87">
        <v>3.4</v>
      </c>
      <c r="AL87" t="s">
        <v>498</v>
      </c>
    </row>
    <row r="88" spans="1:38" x14ac:dyDescent="0.35">
      <c r="A88" s="40" t="s">
        <v>178</v>
      </c>
      <c r="B88" s="33">
        <v>96</v>
      </c>
      <c r="C88" s="66">
        <v>0.28000000000000003</v>
      </c>
      <c r="D88" s="64">
        <v>0.05</v>
      </c>
      <c r="E88" s="66">
        <v>4</v>
      </c>
      <c r="F88" s="65">
        <v>0.52</v>
      </c>
      <c r="G88" s="66">
        <v>0.53</v>
      </c>
      <c r="H88" s="64">
        <v>0.05</v>
      </c>
      <c r="I88" s="66">
        <v>3.6</v>
      </c>
      <c r="J88" s="70">
        <v>0.22890243902439042</v>
      </c>
      <c r="K88">
        <v>0.23</v>
      </c>
      <c r="L88" s="70">
        <v>0.06</v>
      </c>
      <c r="M88" s="70">
        <v>0.05</v>
      </c>
      <c r="N88" s="70">
        <v>3.02</v>
      </c>
      <c r="O88" s="70">
        <v>3</v>
      </c>
      <c r="P88" s="70">
        <v>0.49</v>
      </c>
      <c r="Q88" s="70">
        <v>0.49</v>
      </c>
      <c r="R88" s="70">
        <v>0.5</v>
      </c>
      <c r="S88" s="70">
        <v>0.5</v>
      </c>
      <c r="T88" s="70">
        <v>0.08</v>
      </c>
      <c r="U88" s="70">
        <v>7.0000000000000007E-2</v>
      </c>
      <c r="V88" s="70">
        <v>3.02</v>
      </c>
      <c r="W88" s="70">
        <v>3</v>
      </c>
      <c r="X88" s="61">
        <v>0.26</v>
      </c>
      <c r="Y88">
        <v>0.24</v>
      </c>
      <c r="Z88" s="62">
        <v>0.09</v>
      </c>
      <c r="AA88">
        <v>0.06</v>
      </c>
      <c r="AB88">
        <v>4.5</v>
      </c>
      <c r="AC88" s="61">
        <v>4</v>
      </c>
      <c r="AD88" s="62">
        <v>0.55000000000000004</v>
      </c>
      <c r="AE88" s="171">
        <v>0.53</v>
      </c>
      <c r="AF88" s="62">
        <v>0.52</v>
      </c>
      <c r="AG88" s="171">
        <v>0.51</v>
      </c>
      <c r="AH88" s="62">
        <v>0.13</v>
      </c>
      <c r="AI88">
        <v>0.08</v>
      </c>
      <c r="AJ88" s="62">
        <v>3.8</v>
      </c>
      <c r="AK88">
        <v>3.4</v>
      </c>
      <c r="AL88" t="s">
        <v>498</v>
      </c>
    </row>
    <row r="89" spans="1:38" x14ac:dyDescent="0.35">
      <c r="A89" s="40" t="s">
        <v>179</v>
      </c>
      <c r="B89" s="33">
        <v>97</v>
      </c>
      <c r="C89" s="64">
        <v>0.23</v>
      </c>
      <c r="D89" s="64">
        <v>0.03</v>
      </c>
      <c r="E89" s="64">
        <v>2</v>
      </c>
      <c r="F89" s="65">
        <v>0.51</v>
      </c>
      <c r="G89" s="66">
        <v>0.52</v>
      </c>
      <c r="H89" s="64">
        <v>0.05</v>
      </c>
      <c r="I89" s="64">
        <v>2.8</v>
      </c>
      <c r="J89" s="70">
        <v>0.22890243902439042</v>
      </c>
      <c r="K89">
        <v>0.23</v>
      </c>
      <c r="L89" s="70">
        <v>0.06</v>
      </c>
      <c r="M89" s="70">
        <v>0.05</v>
      </c>
      <c r="N89" s="70">
        <v>3.02</v>
      </c>
      <c r="O89" s="70">
        <v>3</v>
      </c>
      <c r="P89" s="70">
        <v>0.49</v>
      </c>
      <c r="Q89" s="70">
        <v>0.49</v>
      </c>
      <c r="R89" s="70">
        <v>0.5</v>
      </c>
      <c r="S89" s="70">
        <v>0.5</v>
      </c>
      <c r="T89" s="70">
        <v>0.08</v>
      </c>
      <c r="U89" s="70">
        <v>7.0000000000000007E-2</v>
      </c>
      <c r="V89" s="70">
        <v>3.02</v>
      </c>
      <c r="W89" s="70">
        <v>3</v>
      </c>
      <c r="X89" s="61">
        <v>0.26</v>
      </c>
      <c r="Y89">
        <v>0.24</v>
      </c>
      <c r="Z89" s="62">
        <v>0.09</v>
      </c>
      <c r="AA89">
        <v>0.06</v>
      </c>
      <c r="AB89">
        <v>4.5</v>
      </c>
      <c r="AC89" s="61">
        <v>4</v>
      </c>
      <c r="AD89" s="62">
        <v>0.55000000000000004</v>
      </c>
      <c r="AE89" s="171">
        <v>0.53</v>
      </c>
      <c r="AF89" s="62">
        <v>0.52</v>
      </c>
      <c r="AG89" s="171">
        <v>0.51</v>
      </c>
      <c r="AH89" s="62">
        <v>0.13</v>
      </c>
      <c r="AI89">
        <v>0.08</v>
      </c>
      <c r="AJ89" s="62">
        <v>3.8</v>
      </c>
      <c r="AK89">
        <v>3.4</v>
      </c>
      <c r="AL89" t="s">
        <v>498</v>
      </c>
    </row>
    <row r="90" spans="1:38" x14ac:dyDescent="0.35">
      <c r="A90" s="40" t="s">
        <v>180</v>
      </c>
      <c r="B90" s="33">
        <v>98</v>
      </c>
      <c r="C90" s="64">
        <v>0.22</v>
      </c>
      <c r="D90" s="66">
        <v>0.1</v>
      </c>
      <c r="E90" s="65">
        <v>3.5</v>
      </c>
      <c r="F90" s="64">
        <v>0.5</v>
      </c>
      <c r="G90" s="66">
        <v>0.55000000000000004</v>
      </c>
      <c r="H90" s="64">
        <v>0.06</v>
      </c>
      <c r="I90" s="66">
        <v>3.6</v>
      </c>
      <c r="J90" s="70">
        <v>0.22890243902439042</v>
      </c>
      <c r="K90">
        <v>0.23</v>
      </c>
      <c r="L90" s="70">
        <v>0.06</v>
      </c>
      <c r="M90" s="70">
        <v>0.05</v>
      </c>
      <c r="N90" s="70">
        <v>3.02</v>
      </c>
      <c r="O90" s="70">
        <v>3</v>
      </c>
      <c r="P90" s="70">
        <v>0.49</v>
      </c>
      <c r="Q90" s="70">
        <v>0.49</v>
      </c>
      <c r="R90" s="70">
        <v>0.5</v>
      </c>
      <c r="S90" s="70">
        <v>0.5</v>
      </c>
      <c r="T90" s="70">
        <v>0.08</v>
      </c>
      <c r="U90" s="70">
        <v>7.0000000000000007E-2</v>
      </c>
      <c r="V90" s="70">
        <v>3.02</v>
      </c>
      <c r="W90" s="70">
        <v>3</v>
      </c>
      <c r="X90" s="61">
        <v>0.26</v>
      </c>
      <c r="Y90">
        <v>0.24</v>
      </c>
      <c r="Z90" s="62">
        <v>0.09</v>
      </c>
      <c r="AA90">
        <v>0.06</v>
      </c>
      <c r="AB90">
        <v>4.5</v>
      </c>
      <c r="AC90" s="61">
        <v>4</v>
      </c>
      <c r="AD90" s="62">
        <v>0.55000000000000004</v>
      </c>
      <c r="AE90" s="171">
        <v>0.53</v>
      </c>
      <c r="AF90" s="62">
        <v>0.52</v>
      </c>
      <c r="AG90" s="171">
        <v>0.51</v>
      </c>
      <c r="AH90" s="62">
        <v>0.13</v>
      </c>
      <c r="AI90">
        <v>0.08</v>
      </c>
      <c r="AJ90" s="62">
        <v>3.8</v>
      </c>
      <c r="AK90">
        <v>3.4</v>
      </c>
      <c r="AL90" t="s">
        <v>498</v>
      </c>
    </row>
    <row r="91" spans="1:38" ht="15" thickBot="1" x14ac:dyDescent="0.4">
      <c r="A91" s="41" t="s">
        <v>339</v>
      </c>
      <c r="B91" s="32">
        <v>99</v>
      </c>
      <c r="C91" s="67">
        <v>0.25</v>
      </c>
      <c r="D91" s="69">
        <v>0.15</v>
      </c>
      <c r="E91" s="69">
        <v>4.5</v>
      </c>
      <c r="F91" s="67">
        <v>0.53</v>
      </c>
      <c r="G91" s="68">
        <v>0.51</v>
      </c>
      <c r="H91" s="68">
        <v>0.05</v>
      </c>
      <c r="I91" s="67">
        <v>3.4</v>
      </c>
      <c r="J91" s="70">
        <v>0.22890243902439042</v>
      </c>
      <c r="K91">
        <v>0.23</v>
      </c>
      <c r="L91" s="70">
        <v>0.06</v>
      </c>
      <c r="M91" s="70">
        <v>0.05</v>
      </c>
      <c r="N91" s="70">
        <v>3.02</v>
      </c>
      <c r="O91" s="70">
        <v>3</v>
      </c>
      <c r="P91" s="70">
        <v>0.49</v>
      </c>
      <c r="Q91" s="70">
        <v>0.49</v>
      </c>
      <c r="R91" s="70">
        <v>0.5</v>
      </c>
      <c r="S91" s="70">
        <v>0.5</v>
      </c>
      <c r="T91" s="70">
        <v>0.08</v>
      </c>
      <c r="U91" s="70">
        <v>7.0000000000000007E-2</v>
      </c>
      <c r="V91" s="70">
        <v>3.02</v>
      </c>
      <c r="W91" s="70">
        <v>3</v>
      </c>
      <c r="X91" s="61">
        <v>0.26</v>
      </c>
      <c r="Y91">
        <v>0.24</v>
      </c>
      <c r="Z91" s="62">
        <v>0.09</v>
      </c>
      <c r="AA91">
        <v>0.06</v>
      </c>
      <c r="AB91">
        <v>4.5</v>
      </c>
      <c r="AC91" s="61">
        <v>4</v>
      </c>
      <c r="AD91" s="62">
        <v>0.55000000000000004</v>
      </c>
      <c r="AE91" s="171">
        <v>0.53</v>
      </c>
      <c r="AF91" s="62">
        <v>0.52</v>
      </c>
      <c r="AG91" s="171">
        <v>0.51</v>
      </c>
      <c r="AH91" s="62">
        <v>0.13</v>
      </c>
      <c r="AI91">
        <v>0.08</v>
      </c>
      <c r="AJ91" s="62">
        <v>3.8</v>
      </c>
      <c r="AK91">
        <v>3.4</v>
      </c>
      <c r="AL91" t="s">
        <v>498</v>
      </c>
    </row>
  </sheetData>
  <mergeCells count="37">
    <mergeCell ref="H1:H3"/>
    <mergeCell ref="B1:B3"/>
    <mergeCell ref="A1:A3"/>
    <mergeCell ref="C1:C3"/>
    <mergeCell ref="D1:D3"/>
    <mergeCell ref="F1:F3"/>
    <mergeCell ref="G1:G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F1:AF3"/>
    <mergeCell ref="AG1:AG3"/>
    <mergeCell ref="AH1:AH3"/>
    <mergeCell ref="AI1:AI3"/>
    <mergeCell ref="AJ1:AJ3"/>
    <mergeCell ref="AK1:AK3"/>
    <mergeCell ref="AL1:AL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topLeftCell="A65" workbookViewId="0">
      <selection activeCell="A78" sqref="A78"/>
    </sheetView>
  </sheetViews>
  <sheetFormatPr defaultRowHeight="14.5" x14ac:dyDescent="0.35"/>
  <cols>
    <col min="5" max="5" width="18.54296875" customWidth="1"/>
    <col min="9" max="9" width="18.26953125" customWidth="1"/>
    <col min="10" max="10" width="9.1796875" bestFit="1" customWidth="1"/>
    <col min="11" max="11" width="11" bestFit="1" customWidth="1"/>
    <col min="13" max="13" width="11" bestFit="1" customWidth="1"/>
    <col min="14" max="14" width="9.54296875" bestFit="1" customWidth="1"/>
    <col min="15" max="15" width="11.453125" bestFit="1" customWidth="1"/>
  </cols>
  <sheetData>
    <row r="1" spans="1:38" x14ac:dyDescent="0.35">
      <c r="A1" s="31" t="s">
        <v>476</v>
      </c>
      <c r="B1" s="31" t="s">
        <v>333</v>
      </c>
      <c r="C1" s="31" t="s">
        <v>323</v>
      </c>
      <c r="D1" s="31" t="s">
        <v>324</v>
      </c>
      <c r="E1" s="31" t="s">
        <v>340</v>
      </c>
      <c r="F1" s="31" t="s">
        <v>325</v>
      </c>
      <c r="G1" s="31" t="s">
        <v>326</v>
      </c>
      <c r="H1" s="31" t="s">
        <v>327</v>
      </c>
      <c r="I1" s="31" t="s">
        <v>338</v>
      </c>
      <c r="J1" t="s">
        <v>456</v>
      </c>
      <c r="K1" t="s">
        <v>457</v>
      </c>
      <c r="L1" t="s">
        <v>458</v>
      </c>
      <c r="M1" t="s">
        <v>459</v>
      </c>
      <c r="N1" t="s">
        <v>460</v>
      </c>
      <c r="O1" t="s">
        <v>461</v>
      </c>
      <c r="P1" t="s">
        <v>462</v>
      </c>
      <c r="Q1" t="s">
        <v>463</v>
      </c>
      <c r="R1" t="s">
        <v>464</v>
      </c>
      <c r="S1" t="s">
        <v>465</v>
      </c>
      <c r="T1" t="s">
        <v>466</v>
      </c>
      <c r="U1" t="s">
        <v>467</v>
      </c>
      <c r="V1" t="s">
        <v>468</v>
      </c>
      <c r="W1" t="s">
        <v>495</v>
      </c>
      <c r="X1" t="s">
        <v>483</v>
      </c>
      <c r="Y1" t="s">
        <v>484</v>
      </c>
      <c r="Z1" t="s">
        <v>485</v>
      </c>
      <c r="AA1" t="s">
        <v>486</v>
      </c>
      <c r="AB1" t="s">
        <v>488</v>
      </c>
      <c r="AC1" t="s">
        <v>487</v>
      </c>
      <c r="AD1" t="s">
        <v>489</v>
      </c>
      <c r="AE1" t="s">
        <v>490</v>
      </c>
      <c r="AF1" t="s">
        <v>491</v>
      </c>
      <c r="AG1" t="s">
        <v>492</v>
      </c>
      <c r="AH1" t="s">
        <v>494</v>
      </c>
      <c r="AI1" t="s">
        <v>493</v>
      </c>
      <c r="AJ1" t="s">
        <v>496</v>
      </c>
      <c r="AK1" t="s">
        <v>497</v>
      </c>
    </row>
    <row r="2" spans="1:38" ht="23" x14ac:dyDescent="0.35">
      <c r="A2" s="40" t="s">
        <v>90</v>
      </c>
      <c r="B2" s="33">
        <v>1</v>
      </c>
      <c r="C2" s="80">
        <v>0.15</v>
      </c>
      <c r="D2" s="80">
        <v>0.04</v>
      </c>
      <c r="E2" s="81">
        <v>4</v>
      </c>
      <c r="F2" s="82">
        <v>0.4</v>
      </c>
      <c r="G2" s="82">
        <v>0.35</v>
      </c>
      <c r="H2" s="82">
        <v>0.24</v>
      </c>
      <c r="I2" s="82">
        <v>2.8</v>
      </c>
      <c r="J2" s="86">
        <v>0.13113636363636358</v>
      </c>
      <c r="K2" s="70">
        <v>0.14000000000000001</v>
      </c>
      <c r="L2" s="86">
        <v>3.8295454545454514E-2</v>
      </c>
      <c r="M2" s="70">
        <v>0.03</v>
      </c>
      <c r="N2" s="86">
        <v>3.0113636363636362</v>
      </c>
      <c r="O2" s="70">
        <v>3</v>
      </c>
      <c r="P2" s="86">
        <v>0.37477272727272726</v>
      </c>
      <c r="Q2" s="70">
        <v>0.37</v>
      </c>
      <c r="R2" s="86">
        <v>0.35113636363636364</v>
      </c>
      <c r="S2" s="70">
        <v>0.36</v>
      </c>
      <c r="T2" s="86">
        <v>0.5568181818181821</v>
      </c>
      <c r="U2" s="70">
        <v>0.54</v>
      </c>
      <c r="V2" s="86">
        <v>3.0045454545454544</v>
      </c>
      <c r="W2" s="70">
        <v>3</v>
      </c>
      <c r="X2">
        <v>0.18</v>
      </c>
      <c r="Y2" s="61">
        <v>0.16</v>
      </c>
      <c r="Z2" s="61">
        <v>7.0000000000000007E-2</v>
      </c>
      <c r="AA2" s="61">
        <v>0.05</v>
      </c>
      <c r="AB2">
        <v>4.5</v>
      </c>
      <c r="AC2" s="61">
        <v>3.5</v>
      </c>
      <c r="AD2">
        <v>0.51</v>
      </c>
      <c r="AE2" s="61">
        <v>0.45</v>
      </c>
      <c r="AF2">
        <v>0.41</v>
      </c>
      <c r="AG2">
        <v>0.39</v>
      </c>
      <c r="AH2">
        <v>0.85</v>
      </c>
      <c r="AI2">
        <v>0.73</v>
      </c>
      <c r="AJ2">
        <v>4</v>
      </c>
      <c r="AK2">
        <v>3.4</v>
      </c>
      <c r="AL2" t="s">
        <v>498</v>
      </c>
    </row>
    <row r="3" spans="1:38" x14ac:dyDescent="0.35">
      <c r="A3" s="40" t="s">
        <v>93</v>
      </c>
      <c r="B3" s="33">
        <v>2</v>
      </c>
      <c r="C3" s="80">
        <v>0.15</v>
      </c>
      <c r="D3" s="81">
        <v>0.06</v>
      </c>
      <c r="E3" s="81">
        <v>4.5</v>
      </c>
      <c r="F3" s="82">
        <v>0.3</v>
      </c>
      <c r="G3" s="82">
        <v>0.36</v>
      </c>
      <c r="H3" s="82">
        <v>0.55000000000000004</v>
      </c>
      <c r="I3" s="80">
        <v>3.4</v>
      </c>
      <c r="J3" s="86">
        <v>0.13113636363636358</v>
      </c>
      <c r="K3" s="70">
        <v>0.14000000000000001</v>
      </c>
      <c r="L3" s="86">
        <v>3.8295454545454514E-2</v>
      </c>
      <c r="M3" s="70">
        <v>0.03</v>
      </c>
      <c r="N3" s="86">
        <v>3.0113636363636362</v>
      </c>
      <c r="O3" s="70">
        <v>3</v>
      </c>
      <c r="P3" s="86">
        <v>0.37477272727272726</v>
      </c>
      <c r="Q3" s="70">
        <v>0.37</v>
      </c>
      <c r="R3" s="86">
        <v>0.35113636363636364</v>
      </c>
      <c r="S3" s="70">
        <v>0.36</v>
      </c>
      <c r="T3" s="86">
        <v>0.5568181818181821</v>
      </c>
      <c r="U3" s="70">
        <v>0.54</v>
      </c>
      <c r="V3" s="86">
        <v>3.0045454545454544</v>
      </c>
      <c r="W3" s="70">
        <v>3</v>
      </c>
      <c r="X3">
        <v>0.18</v>
      </c>
      <c r="Y3" s="61">
        <v>0.16</v>
      </c>
      <c r="Z3" s="61">
        <v>7.0000000000000007E-2</v>
      </c>
      <c r="AA3" s="61">
        <v>0.05</v>
      </c>
      <c r="AB3">
        <v>4.5</v>
      </c>
      <c r="AC3" s="61">
        <v>3.5</v>
      </c>
      <c r="AD3">
        <v>0.51</v>
      </c>
      <c r="AE3" s="61">
        <v>0.45</v>
      </c>
      <c r="AF3">
        <v>0.41</v>
      </c>
      <c r="AG3">
        <v>0.39</v>
      </c>
      <c r="AH3">
        <v>0.85</v>
      </c>
      <c r="AI3">
        <v>0.73</v>
      </c>
      <c r="AJ3">
        <v>4</v>
      </c>
      <c r="AK3">
        <v>3.4</v>
      </c>
      <c r="AL3" t="s">
        <v>498</v>
      </c>
    </row>
    <row r="4" spans="1:38" x14ac:dyDescent="0.35">
      <c r="A4" s="40" t="s">
        <v>94</v>
      </c>
      <c r="B4" s="33">
        <v>3</v>
      </c>
      <c r="C4" s="80">
        <v>0.15</v>
      </c>
      <c r="D4" s="82">
        <v>0.03</v>
      </c>
      <c r="E4" s="80">
        <v>3.5</v>
      </c>
      <c r="F4" s="82">
        <v>0.4</v>
      </c>
      <c r="G4" s="82">
        <v>0.33</v>
      </c>
      <c r="H4" s="82">
        <v>0.28999999999999998</v>
      </c>
      <c r="I4" s="82">
        <v>2.6</v>
      </c>
      <c r="J4" s="86">
        <v>0.13113636363636358</v>
      </c>
      <c r="K4" s="70">
        <v>0.14000000000000001</v>
      </c>
      <c r="L4" s="86">
        <v>3.8295454545454514E-2</v>
      </c>
      <c r="M4" s="70">
        <v>0.03</v>
      </c>
      <c r="N4" s="86">
        <v>3.0113636363636362</v>
      </c>
      <c r="O4" s="70">
        <v>3</v>
      </c>
      <c r="P4" s="86">
        <v>0.37477272727272726</v>
      </c>
      <c r="Q4" s="70">
        <v>0.37</v>
      </c>
      <c r="R4" s="86">
        <v>0.35113636363636364</v>
      </c>
      <c r="S4" s="70">
        <v>0.36</v>
      </c>
      <c r="T4" s="86">
        <v>0.5568181818181821</v>
      </c>
      <c r="U4" s="70">
        <v>0.54</v>
      </c>
      <c r="V4" s="86">
        <v>3.0045454545454544</v>
      </c>
      <c r="W4" s="70">
        <v>3</v>
      </c>
      <c r="X4">
        <v>0.18</v>
      </c>
      <c r="Y4" s="61">
        <v>0.16</v>
      </c>
      <c r="Z4" s="61">
        <v>7.0000000000000007E-2</v>
      </c>
      <c r="AA4" s="61">
        <v>0.05</v>
      </c>
      <c r="AB4">
        <v>4.5</v>
      </c>
      <c r="AC4" s="61">
        <v>3.5</v>
      </c>
      <c r="AD4">
        <v>0.51</v>
      </c>
      <c r="AE4" s="61">
        <v>0.45</v>
      </c>
      <c r="AF4">
        <v>0.41</v>
      </c>
      <c r="AG4">
        <v>0.39</v>
      </c>
      <c r="AH4">
        <v>0.85</v>
      </c>
      <c r="AI4">
        <v>0.73</v>
      </c>
      <c r="AJ4">
        <v>4</v>
      </c>
      <c r="AK4">
        <v>3.4</v>
      </c>
      <c r="AL4" t="s">
        <v>498</v>
      </c>
    </row>
    <row r="5" spans="1:38" x14ac:dyDescent="0.35">
      <c r="A5" s="40" t="s">
        <v>96</v>
      </c>
      <c r="B5" s="33">
        <v>5</v>
      </c>
      <c r="C5" s="82">
        <v>7.0000000000000007E-2</v>
      </c>
      <c r="D5" s="82">
        <v>0.03</v>
      </c>
      <c r="E5" s="82">
        <v>2</v>
      </c>
      <c r="F5" s="82">
        <v>0.26</v>
      </c>
      <c r="G5" s="81">
        <v>0.42</v>
      </c>
      <c r="H5" s="81">
        <v>0.82</v>
      </c>
      <c r="I5" s="82">
        <v>3</v>
      </c>
      <c r="J5" s="86">
        <v>0.13113636363636358</v>
      </c>
      <c r="K5" s="70">
        <v>0.14000000000000001</v>
      </c>
      <c r="L5" s="86">
        <v>3.8295454545454514E-2</v>
      </c>
      <c r="M5" s="70">
        <v>0.03</v>
      </c>
      <c r="N5" s="86">
        <v>3.0113636363636362</v>
      </c>
      <c r="O5" s="70">
        <v>3</v>
      </c>
      <c r="P5" s="86">
        <v>0.37477272727272726</v>
      </c>
      <c r="Q5" s="70">
        <v>0.37</v>
      </c>
      <c r="R5" s="86">
        <v>0.35113636363636364</v>
      </c>
      <c r="S5" s="70">
        <v>0.36</v>
      </c>
      <c r="T5" s="86">
        <v>0.5568181818181821</v>
      </c>
      <c r="U5" s="70">
        <v>0.54</v>
      </c>
      <c r="V5" s="86">
        <v>3.0045454545454544</v>
      </c>
      <c r="W5" s="70">
        <v>3</v>
      </c>
      <c r="X5">
        <v>0.18</v>
      </c>
      <c r="Y5" s="61">
        <v>0.16</v>
      </c>
      <c r="Z5" s="61">
        <v>7.0000000000000007E-2</v>
      </c>
      <c r="AA5" s="61">
        <v>0.05</v>
      </c>
      <c r="AB5">
        <v>4.5</v>
      </c>
      <c r="AC5" s="61">
        <v>3.5</v>
      </c>
      <c r="AD5">
        <v>0.51</v>
      </c>
      <c r="AE5" s="61">
        <v>0.45</v>
      </c>
      <c r="AF5">
        <v>0.41</v>
      </c>
      <c r="AG5">
        <v>0.39</v>
      </c>
      <c r="AH5">
        <v>0.85</v>
      </c>
      <c r="AI5">
        <v>0.73</v>
      </c>
      <c r="AJ5">
        <v>4</v>
      </c>
      <c r="AK5">
        <v>3.4</v>
      </c>
      <c r="AL5" t="s">
        <v>498</v>
      </c>
    </row>
    <row r="6" spans="1:38" x14ac:dyDescent="0.35">
      <c r="A6" s="40" t="s">
        <v>97</v>
      </c>
      <c r="B6" s="33">
        <v>6</v>
      </c>
      <c r="C6" s="82">
        <v>0.05</v>
      </c>
      <c r="D6" s="80">
        <v>0.05</v>
      </c>
      <c r="E6" s="82">
        <v>2.5</v>
      </c>
      <c r="F6" s="82">
        <v>0.31</v>
      </c>
      <c r="G6" s="82">
        <v>0.37</v>
      </c>
      <c r="H6" s="81">
        <v>0.95</v>
      </c>
      <c r="I6" s="82">
        <v>3</v>
      </c>
      <c r="J6" s="86">
        <v>0.13113636363636358</v>
      </c>
      <c r="K6" s="70">
        <v>0.14000000000000001</v>
      </c>
      <c r="L6" s="86">
        <v>3.8295454545454514E-2</v>
      </c>
      <c r="M6" s="70">
        <v>0.03</v>
      </c>
      <c r="N6" s="86">
        <v>3.0113636363636362</v>
      </c>
      <c r="O6" s="70">
        <v>3</v>
      </c>
      <c r="P6" s="86">
        <v>0.37477272727272726</v>
      </c>
      <c r="Q6" s="70">
        <v>0.37</v>
      </c>
      <c r="R6" s="86">
        <v>0.35113636363636364</v>
      </c>
      <c r="S6" s="70">
        <v>0.36</v>
      </c>
      <c r="T6" s="86">
        <v>0.5568181818181821</v>
      </c>
      <c r="U6" s="70">
        <v>0.54</v>
      </c>
      <c r="V6" s="86">
        <v>3.0045454545454544</v>
      </c>
      <c r="W6" s="70">
        <v>3</v>
      </c>
      <c r="X6">
        <v>0.18</v>
      </c>
      <c r="Y6" s="61">
        <v>0.16</v>
      </c>
      <c r="Z6" s="61">
        <v>7.0000000000000007E-2</v>
      </c>
      <c r="AA6" s="61">
        <v>0.05</v>
      </c>
      <c r="AB6">
        <v>4.5</v>
      </c>
      <c r="AC6" s="61">
        <v>3.5</v>
      </c>
      <c r="AD6">
        <v>0.51</v>
      </c>
      <c r="AE6" s="61">
        <v>0.45</v>
      </c>
      <c r="AF6">
        <v>0.41</v>
      </c>
      <c r="AG6">
        <v>0.39</v>
      </c>
      <c r="AH6">
        <v>0.85</v>
      </c>
      <c r="AI6">
        <v>0.73</v>
      </c>
      <c r="AJ6">
        <v>4</v>
      </c>
      <c r="AK6">
        <v>3.4</v>
      </c>
      <c r="AL6" t="s">
        <v>498</v>
      </c>
    </row>
    <row r="7" spans="1:38" ht="23" x14ac:dyDescent="0.35">
      <c r="A7" s="40" t="s">
        <v>98</v>
      </c>
      <c r="B7" s="33">
        <v>7</v>
      </c>
      <c r="C7" s="81">
        <v>0.18</v>
      </c>
      <c r="D7" s="80">
        <v>0.03</v>
      </c>
      <c r="E7" s="81">
        <v>4.5</v>
      </c>
      <c r="F7" s="81">
        <v>0.53</v>
      </c>
      <c r="G7" s="81">
        <v>0.4</v>
      </c>
      <c r="H7" s="81">
        <v>0.8</v>
      </c>
      <c r="I7" s="81">
        <v>4.5999999999999996</v>
      </c>
      <c r="J7" s="86">
        <v>0.13113636363636358</v>
      </c>
      <c r="K7" s="70">
        <v>0.14000000000000001</v>
      </c>
      <c r="L7" s="86">
        <v>3.8295454545454514E-2</v>
      </c>
      <c r="M7" s="70">
        <v>0.03</v>
      </c>
      <c r="N7" s="86">
        <v>3.0113636363636362</v>
      </c>
      <c r="O7" s="70">
        <v>3</v>
      </c>
      <c r="P7" s="86">
        <v>0.37477272727272726</v>
      </c>
      <c r="Q7" s="70">
        <v>0.37</v>
      </c>
      <c r="R7" s="86">
        <v>0.35113636363636364</v>
      </c>
      <c r="S7" s="70">
        <v>0.36</v>
      </c>
      <c r="T7" s="86">
        <v>0.5568181818181821</v>
      </c>
      <c r="U7" s="70">
        <v>0.54</v>
      </c>
      <c r="V7" s="86">
        <v>3.0045454545454544</v>
      </c>
      <c r="W7" s="70">
        <v>3</v>
      </c>
      <c r="X7">
        <v>0.18</v>
      </c>
      <c r="Y7" s="61">
        <v>0.16</v>
      </c>
      <c r="Z7" s="61">
        <v>7.0000000000000007E-2</v>
      </c>
      <c r="AA7" s="61">
        <v>0.05</v>
      </c>
      <c r="AB7">
        <v>4.5</v>
      </c>
      <c r="AC7" s="61">
        <v>3.5</v>
      </c>
      <c r="AD7">
        <v>0.51</v>
      </c>
      <c r="AE7" s="61">
        <v>0.45</v>
      </c>
      <c r="AF7">
        <v>0.41</v>
      </c>
      <c r="AG7">
        <v>0.39</v>
      </c>
      <c r="AH7">
        <v>0.85</v>
      </c>
      <c r="AI7">
        <v>0.73</v>
      </c>
      <c r="AJ7">
        <v>4</v>
      </c>
      <c r="AK7">
        <v>3.4</v>
      </c>
      <c r="AL7" t="s">
        <v>498</v>
      </c>
    </row>
    <row r="8" spans="1:38" ht="23" x14ac:dyDescent="0.35">
      <c r="A8" s="40" t="s">
        <v>99</v>
      </c>
      <c r="B8" s="33">
        <v>8</v>
      </c>
      <c r="C8" s="82">
        <v>0.14000000000000001</v>
      </c>
      <c r="D8" s="82">
        <v>0.03</v>
      </c>
      <c r="E8" s="80">
        <v>3</v>
      </c>
      <c r="F8" s="82">
        <v>0.34</v>
      </c>
      <c r="G8" s="82">
        <v>0.34</v>
      </c>
      <c r="H8" s="82">
        <v>0.42</v>
      </c>
      <c r="I8" s="82">
        <v>2.4</v>
      </c>
      <c r="J8" s="86">
        <v>0.13113636363636358</v>
      </c>
      <c r="K8" s="70">
        <v>0.14000000000000001</v>
      </c>
      <c r="L8" s="86">
        <v>3.8295454545454514E-2</v>
      </c>
      <c r="M8" s="70">
        <v>0.03</v>
      </c>
      <c r="N8" s="86">
        <v>3.0113636363636362</v>
      </c>
      <c r="O8" s="70">
        <v>3</v>
      </c>
      <c r="P8" s="86">
        <v>0.37477272727272726</v>
      </c>
      <c r="Q8" s="70">
        <v>0.37</v>
      </c>
      <c r="R8" s="86">
        <v>0.35113636363636364</v>
      </c>
      <c r="S8" s="70">
        <v>0.36</v>
      </c>
      <c r="T8" s="86">
        <v>0.5568181818181821</v>
      </c>
      <c r="U8" s="70">
        <v>0.54</v>
      </c>
      <c r="V8" s="86">
        <v>3.0045454545454544</v>
      </c>
      <c r="W8" s="70">
        <v>3</v>
      </c>
      <c r="X8">
        <v>0.18</v>
      </c>
      <c r="Y8" s="61">
        <v>0.16</v>
      </c>
      <c r="Z8" s="61">
        <v>7.0000000000000007E-2</v>
      </c>
      <c r="AA8" s="61">
        <v>0.05</v>
      </c>
      <c r="AB8">
        <v>4.5</v>
      </c>
      <c r="AC8" s="61">
        <v>3.5</v>
      </c>
      <c r="AD8">
        <v>0.51</v>
      </c>
      <c r="AE8" s="61">
        <v>0.45</v>
      </c>
      <c r="AF8">
        <v>0.41</v>
      </c>
      <c r="AG8">
        <v>0.39</v>
      </c>
      <c r="AH8">
        <v>0.85</v>
      </c>
      <c r="AI8">
        <v>0.73</v>
      </c>
      <c r="AJ8">
        <v>4</v>
      </c>
      <c r="AK8">
        <v>3.4</v>
      </c>
      <c r="AL8" t="s">
        <v>498</v>
      </c>
    </row>
    <row r="9" spans="1:38" ht="23" x14ac:dyDescent="0.35">
      <c r="A9" s="40" t="s">
        <v>100</v>
      </c>
      <c r="B9" s="33">
        <v>9</v>
      </c>
      <c r="C9" s="82">
        <v>7.0000000000000007E-2</v>
      </c>
      <c r="D9" s="81">
        <v>0.09</v>
      </c>
      <c r="E9" s="80">
        <v>3</v>
      </c>
      <c r="F9" s="82">
        <v>0.09</v>
      </c>
      <c r="G9" s="82">
        <v>0.22</v>
      </c>
      <c r="H9" s="81">
        <v>0.95</v>
      </c>
      <c r="I9" s="82">
        <v>2.6</v>
      </c>
      <c r="J9" s="86">
        <v>0.131136363636364</v>
      </c>
      <c r="K9" s="70">
        <v>0.14000000000000001</v>
      </c>
      <c r="L9" s="86">
        <v>3.8295454545454501E-2</v>
      </c>
      <c r="M9" s="70">
        <v>0.03</v>
      </c>
      <c r="N9" s="86">
        <v>3.0113636363636398</v>
      </c>
      <c r="O9" s="70">
        <v>3</v>
      </c>
      <c r="P9" s="86">
        <v>0.37477272727272698</v>
      </c>
      <c r="Q9" s="70">
        <v>0.37</v>
      </c>
      <c r="R9" s="86">
        <v>0.35113636363636402</v>
      </c>
      <c r="S9" s="70">
        <v>0.36</v>
      </c>
      <c r="T9" s="86">
        <v>0.55681818181818199</v>
      </c>
      <c r="U9" s="70">
        <v>0.54</v>
      </c>
      <c r="V9" s="86">
        <v>3.00454545454545</v>
      </c>
      <c r="W9" s="70">
        <v>3</v>
      </c>
      <c r="X9">
        <v>0.18</v>
      </c>
      <c r="Y9" s="61">
        <v>0.16</v>
      </c>
      <c r="Z9" s="61">
        <v>7.0000000000000007E-2</v>
      </c>
      <c r="AA9" s="61">
        <v>0.05</v>
      </c>
      <c r="AB9">
        <v>4.5</v>
      </c>
      <c r="AC9" s="61">
        <v>3.5</v>
      </c>
      <c r="AD9">
        <v>0.51</v>
      </c>
      <c r="AE9" s="61">
        <v>0.45</v>
      </c>
      <c r="AF9">
        <v>0.41</v>
      </c>
      <c r="AG9">
        <v>0.39</v>
      </c>
      <c r="AH9">
        <v>0.85</v>
      </c>
      <c r="AI9">
        <v>0.73</v>
      </c>
      <c r="AJ9">
        <v>4</v>
      </c>
      <c r="AK9">
        <v>3.4</v>
      </c>
      <c r="AL9" t="s">
        <v>498</v>
      </c>
    </row>
    <row r="10" spans="1:38" ht="23" x14ac:dyDescent="0.35">
      <c r="A10" s="40" t="s">
        <v>101</v>
      </c>
      <c r="B10" s="33">
        <v>10</v>
      </c>
      <c r="C10" s="82">
        <v>0.14000000000000001</v>
      </c>
      <c r="D10" s="82">
        <v>0.02</v>
      </c>
      <c r="E10" s="82">
        <v>2</v>
      </c>
      <c r="F10" s="80">
        <v>0.41</v>
      </c>
      <c r="G10" s="81">
        <v>0.4</v>
      </c>
      <c r="H10" s="82">
        <v>0.5</v>
      </c>
      <c r="I10" s="80">
        <v>3.2</v>
      </c>
      <c r="J10" s="86">
        <v>0.131136363636364</v>
      </c>
      <c r="K10" s="70">
        <v>0.14000000000000001</v>
      </c>
      <c r="L10" s="86">
        <v>3.8295454545454501E-2</v>
      </c>
      <c r="M10" s="70">
        <v>0.03</v>
      </c>
      <c r="N10" s="86">
        <v>3.0113636363636398</v>
      </c>
      <c r="O10" s="70">
        <v>3</v>
      </c>
      <c r="P10" s="86">
        <v>0.37477272727272698</v>
      </c>
      <c r="Q10" s="70">
        <v>0.37</v>
      </c>
      <c r="R10" s="86">
        <v>0.35113636363636402</v>
      </c>
      <c r="S10" s="70">
        <v>0.36</v>
      </c>
      <c r="T10" s="86">
        <v>0.55681818181818199</v>
      </c>
      <c r="U10" s="70">
        <v>0.54</v>
      </c>
      <c r="V10" s="86">
        <v>3.00454545454545</v>
      </c>
      <c r="W10" s="70">
        <v>3</v>
      </c>
      <c r="X10">
        <v>0.18</v>
      </c>
      <c r="Y10" s="61">
        <v>0.16</v>
      </c>
      <c r="Z10" s="61">
        <v>7.0000000000000007E-2</v>
      </c>
      <c r="AA10" s="61">
        <v>0.05</v>
      </c>
      <c r="AB10">
        <v>4.5</v>
      </c>
      <c r="AC10" s="61">
        <v>3.5</v>
      </c>
      <c r="AD10">
        <v>0.51</v>
      </c>
      <c r="AE10" s="61">
        <v>0.45</v>
      </c>
      <c r="AF10">
        <v>0.41</v>
      </c>
      <c r="AG10">
        <v>0.39</v>
      </c>
      <c r="AH10">
        <v>0.85</v>
      </c>
      <c r="AI10">
        <v>0.73</v>
      </c>
      <c r="AJ10">
        <v>4</v>
      </c>
      <c r="AK10">
        <v>3.4</v>
      </c>
      <c r="AL10" t="s">
        <v>498</v>
      </c>
    </row>
    <row r="11" spans="1:38" ht="34.5" x14ac:dyDescent="0.35">
      <c r="A11" s="40" t="s">
        <v>102</v>
      </c>
      <c r="B11" s="33">
        <v>11</v>
      </c>
      <c r="C11" s="82">
        <v>0.13</v>
      </c>
      <c r="D11" s="80">
        <v>0.04</v>
      </c>
      <c r="E11" s="80">
        <v>3.5</v>
      </c>
      <c r="F11" s="82">
        <v>0.37</v>
      </c>
      <c r="G11" s="81">
        <v>0.4</v>
      </c>
      <c r="H11" s="80">
        <v>0.71</v>
      </c>
      <c r="I11" s="81">
        <v>3.8</v>
      </c>
      <c r="J11" s="86">
        <v>0.131136363636364</v>
      </c>
      <c r="K11" s="70">
        <v>0.14000000000000001</v>
      </c>
      <c r="L11" s="86">
        <v>3.8295454545454501E-2</v>
      </c>
      <c r="M11" s="70">
        <v>0.03</v>
      </c>
      <c r="N11" s="86">
        <v>3.0113636363636398</v>
      </c>
      <c r="O11" s="70">
        <v>3</v>
      </c>
      <c r="P11" s="86">
        <v>0.37477272727272698</v>
      </c>
      <c r="Q11" s="70">
        <v>0.37</v>
      </c>
      <c r="R11" s="86">
        <v>0.35113636363636402</v>
      </c>
      <c r="S11" s="70">
        <v>0.36</v>
      </c>
      <c r="T11" s="86">
        <v>0.55681818181818199</v>
      </c>
      <c r="U11" s="70">
        <v>0.54</v>
      </c>
      <c r="V11" s="86">
        <v>3.00454545454545</v>
      </c>
      <c r="W11" s="70">
        <v>3</v>
      </c>
      <c r="X11">
        <v>0.18</v>
      </c>
      <c r="Y11" s="61">
        <v>0.16</v>
      </c>
      <c r="Z11" s="61">
        <v>7.0000000000000007E-2</v>
      </c>
      <c r="AA11" s="61">
        <v>0.05</v>
      </c>
      <c r="AB11">
        <v>4.5</v>
      </c>
      <c r="AC11" s="61">
        <v>3.5</v>
      </c>
      <c r="AD11">
        <v>0.51</v>
      </c>
      <c r="AE11" s="61">
        <v>0.45</v>
      </c>
      <c r="AF11">
        <v>0.41</v>
      </c>
      <c r="AG11">
        <v>0.39</v>
      </c>
      <c r="AH11">
        <v>0.85</v>
      </c>
      <c r="AI11">
        <v>0.73</v>
      </c>
      <c r="AJ11">
        <v>4</v>
      </c>
      <c r="AK11">
        <v>3.4</v>
      </c>
      <c r="AL11" t="s">
        <v>498</v>
      </c>
    </row>
    <row r="12" spans="1:38" ht="23" x14ac:dyDescent="0.35">
      <c r="A12" s="40" t="s">
        <v>103</v>
      </c>
      <c r="B12" s="33">
        <v>12</v>
      </c>
      <c r="C12" s="82">
        <v>7.0000000000000007E-2</v>
      </c>
      <c r="D12" s="82">
        <v>0.01</v>
      </c>
      <c r="E12" s="82">
        <v>1</v>
      </c>
      <c r="F12" s="82">
        <v>0.25</v>
      </c>
      <c r="G12" s="82">
        <v>0.35</v>
      </c>
      <c r="H12" s="80">
        <v>0.74</v>
      </c>
      <c r="I12" s="82">
        <v>1.8</v>
      </c>
      <c r="J12" s="86">
        <v>0.131136363636364</v>
      </c>
      <c r="K12" s="70">
        <v>0.14000000000000001</v>
      </c>
      <c r="L12" s="86">
        <v>3.8295454545454501E-2</v>
      </c>
      <c r="M12" s="70">
        <v>0.03</v>
      </c>
      <c r="N12" s="86">
        <v>3.0113636363636398</v>
      </c>
      <c r="O12" s="70">
        <v>3</v>
      </c>
      <c r="P12" s="86">
        <v>0.37477272727272698</v>
      </c>
      <c r="Q12" s="70">
        <v>0.37</v>
      </c>
      <c r="R12" s="86">
        <v>0.35113636363636402</v>
      </c>
      <c r="S12" s="70">
        <v>0.36</v>
      </c>
      <c r="T12" s="86">
        <v>0.55681818181818199</v>
      </c>
      <c r="U12" s="70">
        <v>0.54</v>
      </c>
      <c r="V12" s="86">
        <v>3.00454545454545</v>
      </c>
      <c r="W12" s="70">
        <v>3</v>
      </c>
      <c r="X12">
        <v>0.18</v>
      </c>
      <c r="Y12" s="61">
        <v>0.16</v>
      </c>
      <c r="Z12" s="61">
        <v>7.0000000000000007E-2</v>
      </c>
      <c r="AA12" s="61">
        <v>0.05</v>
      </c>
      <c r="AB12">
        <v>4.5</v>
      </c>
      <c r="AC12" s="61">
        <v>3.5</v>
      </c>
      <c r="AD12">
        <v>0.51</v>
      </c>
      <c r="AE12" s="61">
        <v>0.45</v>
      </c>
      <c r="AF12">
        <v>0.41</v>
      </c>
      <c r="AG12">
        <v>0.39</v>
      </c>
      <c r="AH12">
        <v>0.85</v>
      </c>
      <c r="AI12">
        <v>0.73</v>
      </c>
      <c r="AJ12">
        <v>4</v>
      </c>
      <c r="AK12">
        <v>3.4</v>
      </c>
      <c r="AL12" t="s">
        <v>498</v>
      </c>
    </row>
    <row r="13" spans="1:38" ht="23" x14ac:dyDescent="0.35">
      <c r="A13" s="40" t="s">
        <v>104</v>
      </c>
      <c r="B13" s="33">
        <v>13</v>
      </c>
      <c r="C13" s="81">
        <v>0.17</v>
      </c>
      <c r="D13" s="82">
        <v>0.03</v>
      </c>
      <c r="E13" s="81">
        <v>4</v>
      </c>
      <c r="F13" s="81">
        <v>0.47</v>
      </c>
      <c r="G13" s="81">
        <v>0.41</v>
      </c>
      <c r="H13" s="82">
        <v>0.24</v>
      </c>
      <c r="I13" s="81">
        <v>3.8</v>
      </c>
      <c r="J13" s="86">
        <v>0.131136363636364</v>
      </c>
      <c r="K13" s="70">
        <v>0.14000000000000001</v>
      </c>
      <c r="L13" s="86">
        <v>3.8295454545454501E-2</v>
      </c>
      <c r="M13" s="70">
        <v>0.03</v>
      </c>
      <c r="N13" s="86">
        <v>3.0113636363636398</v>
      </c>
      <c r="O13" s="70">
        <v>3</v>
      </c>
      <c r="P13" s="86">
        <v>0.37477272727272698</v>
      </c>
      <c r="Q13" s="70">
        <v>0.37</v>
      </c>
      <c r="R13" s="86">
        <v>0.35113636363636402</v>
      </c>
      <c r="S13" s="70">
        <v>0.36</v>
      </c>
      <c r="T13" s="86">
        <v>0.55681818181818199</v>
      </c>
      <c r="U13" s="70">
        <v>0.54</v>
      </c>
      <c r="V13" s="86">
        <v>3.00454545454545</v>
      </c>
      <c r="W13" s="70">
        <v>3</v>
      </c>
      <c r="X13">
        <v>0.18</v>
      </c>
      <c r="Y13" s="61">
        <v>0.16</v>
      </c>
      <c r="Z13" s="61">
        <v>7.0000000000000007E-2</v>
      </c>
      <c r="AA13" s="61">
        <v>0.05</v>
      </c>
      <c r="AB13">
        <v>4.5</v>
      </c>
      <c r="AC13" s="61">
        <v>3.5</v>
      </c>
      <c r="AD13">
        <v>0.51</v>
      </c>
      <c r="AE13" s="61">
        <v>0.45</v>
      </c>
      <c r="AF13">
        <v>0.41</v>
      </c>
      <c r="AG13">
        <v>0.39</v>
      </c>
      <c r="AH13">
        <v>0.85</v>
      </c>
      <c r="AI13">
        <v>0.73</v>
      </c>
      <c r="AJ13">
        <v>4</v>
      </c>
      <c r="AK13">
        <v>3.4</v>
      </c>
      <c r="AL13" t="s">
        <v>498</v>
      </c>
    </row>
    <row r="14" spans="1:38" ht="23" x14ac:dyDescent="0.35">
      <c r="A14" s="40" t="s">
        <v>106</v>
      </c>
      <c r="B14" s="33">
        <v>14</v>
      </c>
      <c r="C14" s="82">
        <v>0.12</v>
      </c>
      <c r="D14" s="82">
        <v>0.03</v>
      </c>
      <c r="E14" s="82">
        <v>2</v>
      </c>
      <c r="F14" s="82">
        <v>0.28999999999999998</v>
      </c>
      <c r="G14" s="81">
        <v>0.42</v>
      </c>
      <c r="H14" s="82">
        <v>0.56999999999999995</v>
      </c>
      <c r="I14" s="82">
        <v>2.6</v>
      </c>
      <c r="J14" s="86">
        <v>0.131136363636364</v>
      </c>
      <c r="K14" s="70">
        <v>0.14000000000000001</v>
      </c>
      <c r="L14" s="86">
        <v>3.8295454545454501E-2</v>
      </c>
      <c r="M14" s="70">
        <v>0.03</v>
      </c>
      <c r="N14" s="86">
        <v>3.0113636363636398</v>
      </c>
      <c r="O14" s="70">
        <v>3</v>
      </c>
      <c r="P14" s="86">
        <v>0.37477272727272698</v>
      </c>
      <c r="Q14" s="70">
        <v>0.37</v>
      </c>
      <c r="R14" s="86">
        <v>0.35113636363636402</v>
      </c>
      <c r="S14" s="70">
        <v>0.36</v>
      </c>
      <c r="T14" s="86">
        <v>0.55681818181818199</v>
      </c>
      <c r="U14" s="70">
        <v>0.54</v>
      </c>
      <c r="V14" s="86">
        <v>3.00454545454545</v>
      </c>
      <c r="W14" s="70">
        <v>3</v>
      </c>
      <c r="X14">
        <v>0.18</v>
      </c>
      <c r="Y14" s="61">
        <v>0.16</v>
      </c>
      <c r="Z14" s="61">
        <v>7.0000000000000007E-2</v>
      </c>
      <c r="AA14" s="61">
        <v>0.05</v>
      </c>
      <c r="AB14">
        <v>4.5</v>
      </c>
      <c r="AC14" s="61">
        <v>3.5</v>
      </c>
      <c r="AD14">
        <v>0.51</v>
      </c>
      <c r="AE14" s="61">
        <v>0.45</v>
      </c>
      <c r="AF14">
        <v>0.41</v>
      </c>
      <c r="AG14">
        <v>0.39</v>
      </c>
      <c r="AH14">
        <v>0.85</v>
      </c>
      <c r="AI14">
        <v>0.73</v>
      </c>
      <c r="AJ14">
        <v>4</v>
      </c>
      <c r="AK14">
        <v>3.4</v>
      </c>
      <c r="AL14" t="s">
        <v>498</v>
      </c>
    </row>
    <row r="15" spans="1:38" ht="23" x14ac:dyDescent="0.35">
      <c r="A15" s="40" t="s">
        <v>107</v>
      </c>
      <c r="B15" s="33">
        <v>15</v>
      </c>
      <c r="C15" s="82">
        <v>0.12</v>
      </c>
      <c r="D15" s="82">
        <v>0.02</v>
      </c>
      <c r="E15" s="82">
        <v>2</v>
      </c>
      <c r="F15" s="82">
        <v>0.38</v>
      </c>
      <c r="G15" s="81">
        <v>0.43</v>
      </c>
      <c r="H15" s="82">
        <v>0.42</v>
      </c>
      <c r="I15" s="82">
        <v>2.8</v>
      </c>
      <c r="J15" s="86">
        <v>0.131136363636364</v>
      </c>
      <c r="K15" s="70">
        <v>0.14000000000000001</v>
      </c>
      <c r="L15" s="86">
        <v>3.8295454545454501E-2</v>
      </c>
      <c r="M15" s="70">
        <v>0.03</v>
      </c>
      <c r="N15" s="86">
        <v>3.0113636363636398</v>
      </c>
      <c r="O15" s="70">
        <v>3</v>
      </c>
      <c r="P15" s="86">
        <v>0.37477272727272698</v>
      </c>
      <c r="Q15" s="70">
        <v>0.37</v>
      </c>
      <c r="R15" s="86">
        <v>0.35113636363636402</v>
      </c>
      <c r="S15" s="70">
        <v>0.36</v>
      </c>
      <c r="T15" s="86">
        <v>0.55681818181818199</v>
      </c>
      <c r="U15" s="70">
        <v>0.54</v>
      </c>
      <c r="V15" s="86">
        <v>3.00454545454545</v>
      </c>
      <c r="W15" s="70">
        <v>3</v>
      </c>
      <c r="X15">
        <v>0.18</v>
      </c>
      <c r="Y15" s="61">
        <v>0.16</v>
      </c>
      <c r="Z15" s="61">
        <v>7.0000000000000007E-2</v>
      </c>
      <c r="AA15" s="61">
        <v>0.05</v>
      </c>
      <c r="AB15">
        <v>4.5</v>
      </c>
      <c r="AC15" s="61">
        <v>3.5</v>
      </c>
      <c r="AD15">
        <v>0.51</v>
      </c>
      <c r="AE15" s="61">
        <v>0.45</v>
      </c>
      <c r="AF15">
        <v>0.41</v>
      </c>
      <c r="AG15">
        <v>0.39</v>
      </c>
      <c r="AH15">
        <v>0.85</v>
      </c>
      <c r="AI15">
        <v>0.73</v>
      </c>
      <c r="AJ15">
        <v>4</v>
      </c>
      <c r="AK15">
        <v>3.4</v>
      </c>
      <c r="AL15" t="s">
        <v>498</v>
      </c>
    </row>
    <row r="16" spans="1:38" ht="23" x14ac:dyDescent="0.35">
      <c r="A16" s="40" t="s">
        <v>109</v>
      </c>
      <c r="B16" s="33">
        <v>16</v>
      </c>
      <c r="C16" s="81">
        <v>0.19</v>
      </c>
      <c r="D16" s="80">
        <v>0.04</v>
      </c>
      <c r="E16" s="81">
        <v>4.5</v>
      </c>
      <c r="F16" s="81">
        <v>0.47</v>
      </c>
      <c r="G16" s="82">
        <v>0.38</v>
      </c>
      <c r="H16" s="82">
        <v>0.34</v>
      </c>
      <c r="I16" s="81">
        <v>3.8</v>
      </c>
      <c r="J16" s="86">
        <v>0.131136363636364</v>
      </c>
      <c r="K16" s="70">
        <v>0.14000000000000001</v>
      </c>
      <c r="L16" s="86">
        <v>3.8295454545454501E-2</v>
      </c>
      <c r="M16" s="70">
        <v>0.03</v>
      </c>
      <c r="N16" s="86">
        <v>3.0113636363636398</v>
      </c>
      <c r="O16" s="70">
        <v>3</v>
      </c>
      <c r="P16" s="86">
        <v>0.37477272727272698</v>
      </c>
      <c r="Q16" s="70">
        <v>0.37</v>
      </c>
      <c r="R16" s="86">
        <v>0.35113636363636402</v>
      </c>
      <c r="S16" s="70">
        <v>0.36</v>
      </c>
      <c r="T16" s="86">
        <v>0.55681818181818199</v>
      </c>
      <c r="U16" s="70">
        <v>0.54</v>
      </c>
      <c r="V16" s="86">
        <v>3.00454545454545</v>
      </c>
      <c r="W16" s="70">
        <v>3</v>
      </c>
      <c r="X16">
        <v>0.18</v>
      </c>
      <c r="Y16" s="61">
        <v>0.16</v>
      </c>
      <c r="Z16" s="61">
        <v>7.0000000000000007E-2</v>
      </c>
      <c r="AA16" s="61">
        <v>0.05</v>
      </c>
      <c r="AB16">
        <v>4.5</v>
      </c>
      <c r="AC16" s="61">
        <v>3.5</v>
      </c>
      <c r="AD16">
        <v>0.51</v>
      </c>
      <c r="AE16" s="61">
        <v>0.45</v>
      </c>
      <c r="AF16">
        <v>0.41</v>
      </c>
      <c r="AG16">
        <v>0.39</v>
      </c>
      <c r="AH16">
        <v>0.85</v>
      </c>
      <c r="AI16">
        <v>0.73</v>
      </c>
      <c r="AJ16">
        <v>4</v>
      </c>
      <c r="AK16">
        <v>3.4</v>
      </c>
      <c r="AL16" t="s">
        <v>498</v>
      </c>
    </row>
    <row r="17" spans="1:38" ht="23" x14ac:dyDescent="0.35">
      <c r="A17" s="40" t="s">
        <v>110</v>
      </c>
      <c r="B17" s="33">
        <v>17</v>
      </c>
      <c r="C17" s="80">
        <v>0.15</v>
      </c>
      <c r="D17" s="82">
        <v>0.02</v>
      </c>
      <c r="E17" s="80">
        <v>3</v>
      </c>
      <c r="F17" s="82">
        <v>0.4</v>
      </c>
      <c r="G17" s="81">
        <v>0.4</v>
      </c>
      <c r="H17" s="82">
        <v>0.57999999999999996</v>
      </c>
      <c r="I17" s="80">
        <v>3.2</v>
      </c>
      <c r="J17" s="86">
        <v>0.131136363636364</v>
      </c>
      <c r="K17" s="70">
        <v>0.14000000000000001</v>
      </c>
      <c r="L17" s="86">
        <v>3.8295454545454501E-2</v>
      </c>
      <c r="M17" s="70">
        <v>0.03</v>
      </c>
      <c r="N17" s="86">
        <v>3.0113636363636398</v>
      </c>
      <c r="O17" s="70">
        <v>3</v>
      </c>
      <c r="P17" s="86">
        <v>0.37477272727272698</v>
      </c>
      <c r="Q17" s="70">
        <v>0.37</v>
      </c>
      <c r="R17" s="86">
        <v>0.35113636363636402</v>
      </c>
      <c r="S17" s="70">
        <v>0.36</v>
      </c>
      <c r="T17" s="86">
        <v>0.55681818181818199</v>
      </c>
      <c r="U17" s="70">
        <v>0.54</v>
      </c>
      <c r="V17" s="86">
        <v>3.00454545454545</v>
      </c>
      <c r="W17" s="70">
        <v>3</v>
      </c>
      <c r="X17">
        <v>0.18</v>
      </c>
      <c r="Y17" s="61">
        <v>0.16</v>
      </c>
      <c r="Z17" s="61">
        <v>7.0000000000000007E-2</v>
      </c>
      <c r="AA17" s="61">
        <v>0.05</v>
      </c>
      <c r="AB17">
        <v>4.5</v>
      </c>
      <c r="AC17" s="61">
        <v>3.5</v>
      </c>
      <c r="AD17">
        <v>0.51</v>
      </c>
      <c r="AE17" s="61">
        <v>0.45</v>
      </c>
      <c r="AF17">
        <v>0.41</v>
      </c>
      <c r="AG17">
        <v>0.39</v>
      </c>
      <c r="AH17">
        <v>0.85</v>
      </c>
      <c r="AI17">
        <v>0.73</v>
      </c>
      <c r="AJ17">
        <v>4</v>
      </c>
      <c r="AK17">
        <v>3.4</v>
      </c>
      <c r="AL17" t="s">
        <v>498</v>
      </c>
    </row>
    <row r="18" spans="1:38" ht="23" x14ac:dyDescent="0.35">
      <c r="A18" s="40" t="s">
        <v>111</v>
      </c>
      <c r="B18" s="33">
        <v>18</v>
      </c>
      <c r="C18" s="81">
        <v>0.18</v>
      </c>
      <c r="D18" s="80">
        <v>0.04</v>
      </c>
      <c r="E18" s="81">
        <v>4.5</v>
      </c>
      <c r="F18" s="81">
        <v>0.48</v>
      </c>
      <c r="G18" s="80">
        <v>0.39</v>
      </c>
      <c r="H18" s="82">
        <v>0.35</v>
      </c>
      <c r="I18" s="81">
        <v>4</v>
      </c>
      <c r="J18" s="86">
        <v>0.131136363636364</v>
      </c>
      <c r="K18" s="70">
        <v>0.14000000000000001</v>
      </c>
      <c r="L18" s="86">
        <v>3.8295454545454501E-2</v>
      </c>
      <c r="M18" s="70">
        <v>0.03</v>
      </c>
      <c r="N18" s="86">
        <v>3.0113636363636398</v>
      </c>
      <c r="O18" s="70">
        <v>3</v>
      </c>
      <c r="P18" s="86">
        <v>0.37477272727272698</v>
      </c>
      <c r="Q18" s="70">
        <v>0.37</v>
      </c>
      <c r="R18" s="86">
        <v>0.35113636363636402</v>
      </c>
      <c r="S18" s="70">
        <v>0.36</v>
      </c>
      <c r="T18" s="86">
        <v>0.55681818181818199</v>
      </c>
      <c r="U18" s="70">
        <v>0.54</v>
      </c>
      <c r="V18" s="86">
        <v>3.00454545454545</v>
      </c>
      <c r="W18" s="70">
        <v>3</v>
      </c>
      <c r="X18">
        <v>0.18</v>
      </c>
      <c r="Y18" s="61">
        <v>0.16</v>
      </c>
      <c r="Z18" s="61">
        <v>7.0000000000000007E-2</v>
      </c>
      <c r="AA18" s="61">
        <v>0.05</v>
      </c>
      <c r="AB18">
        <v>4.5</v>
      </c>
      <c r="AC18" s="61">
        <v>3.5</v>
      </c>
      <c r="AD18">
        <v>0.51</v>
      </c>
      <c r="AE18" s="61">
        <v>0.45</v>
      </c>
      <c r="AF18">
        <v>0.41</v>
      </c>
      <c r="AG18">
        <v>0.39</v>
      </c>
      <c r="AH18">
        <v>0.85</v>
      </c>
      <c r="AI18">
        <v>0.73</v>
      </c>
      <c r="AJ18">
        <v>4</v>
      </c>
      <c r="AK18">
        <v>3.4</v>
      </c>
      <c r="AL18" t="s">
        <v>498</v>
      </c>
    </row>
    <row r="19" spans="1:38" ht="23" x14ac:dyDescent="0.35">
      <c r="A19" s="40" t="s">
        <v>112</v>
      </c>
      <c r="B19" s="33">
        <v>19</v>
      </c>
      <c r="C19" s="82">
        <v>0.09</v>
      </c>
      <c r="D19" s="82">
        <v>0.02</v>
      </c>
      <c r="E19" s="82">
        <v>1.5</v>
      </c>
      <c r="F19" s="80">
        <v>0.47</v>
      </c>
      <c r="G19" s="80">
        <v>0.4</v>
      </c>
      <c r="H19" s="81">
        <v>0.85</v>
      </c>
      <c r="I19" s="80">
        <v>3.2</v>
      </c>
      <c r="J19" s="86">
        <v>0.131136363636364</v>
      </c>
      <c r="K19" s="70">
        <v>0.14000000000000001</v>
      </c>
      <c r="L19" s="86">
        <v>3.8295454545454501E-2</v>
      </c>
      <c r="M19" s="70">
        <v>0.03</v>
      </c>
      <c r="N19" s="86">
        <v>3.0113636363636398</v>
      </c>
      <c r="O19" s="70">
        <v>3</v>
      </c>
      <c r="P19" s="86">
        <v>0.37477272727272698</v>
      </c>
      <c r="Q19" s="70">
        <v>0.37</v>
      </c>
      <c r="R19" s="86">
        <v>0.35113636363636402</v>
      </c>
      <c r="S19" s="70">
        <v>0.36</v>
      </c>
      <c r="T19" s="86">
        <v>0.55681818181818199</v>
      </c>
      <c r="U19" s="70">
        <v>0.54</v>
      </c>
      <c r="V19" s="86">
        <v>3.00454545454545</v>
      </c>
      <c r="W19" s="70">
        <v>3</v>
      </c>
      <c r="X19">
        <v>0.18</v>
      </c>
      <c r="Y19" s="61">
        <v>0.16</v>
      </c>
      <c r="Z19" s="61">
        <v>7.0000000000000007E-2</v>
      </c>
      <c r="AA19" s="61">
        <v>0.05</v>
      </c>
      <c r="AB19">
        <v>4.5</v>
      </c>
      <c r="AC19" s="61">
        <v>3.5</v>
      </c>
      <c r="AD19">
        <v>0.51</v>
      </c>
      <c r="AE19" s="61">
        <v>0.45</v>
      </c>
      <c r="AF19">
        <v>0.41</v>
      </c>
      <c r="AG19">
        <v>0.39</v>
      </c>
      <c r="AH19">
        <v>0.85</v>
      </c>
      <c r="AI19">
        <v>0.73</v>
      </c>
      <c r="AJ19">
        <v>4</v>
      </c>
      <c r="AK19">
        <v>3.4</v>
      </c>
      <c r="AL19" t="s">
        <v>498</v>
      </c>
    </row>
    <row r="20" spans="1:38" ht="23" x14ac:dyDescent="0.35">
      <c r="A20" s="40" t="s">
        <v>113</v>
      </c>
      <c r="B20" s="33">
        <v>20</v>
      </c>
      <c r="C20" s="82">
        <v>0.13</v>
      </c>
      <c r="D20" s="82">
        <v>0.03</v>
      </c>
      <c r="E20" s="80">
        <v>3</v>
      </c>
      <c r="F20" s="82">
        <v>0.31</v>
      </c>
      <c r="G20" s="82">
        <v>0.33</v>
      </c>
      <c r="H20" s="80">
        <v>0.72</v>
      </c>
      <c r="I20" s="82">
        <v>2.8</v>
      </c>
      <c r="J20" s="86">
        <v>0.131136363636364</v>
      </c>
      <c r="K20" s="70">
        <v>0.14000000000000001</v>
      </c>
      <c r="L20" s="86">
        <v>3.8295454545454501E-2</v>
      </c>
      <c r="M20" s="70">
        <v>0.03</v>
      </c>
      <c r="N20" s="86">
        <v>3.0113636363636398</v>
      </c>
      <c r="O20" s="70">
        <v>3</v>
      </c>
      <c r="P20" s="86">
        <v>0.37477272727272698</v>
      </c>
      <c r="Q20" s="70">
        <v>0.37</v>
      </c>
      <c r="R20" s="86">
        <v>0.35113636363636402</v>
      </c>
      <c r="S20" s="70">
        <v>0.36</v>
      </c>
      <c r="T20" s="86">
        <v>0.55681818181818199</v>
      </c>
      <c r="U20" s="70">
        <v>0.54</v>
      </c>
      <c r="V20" s="86">
        <v>3.00454545454545</v>
      </c>
      <c r="W20" s="70">
        <v>3</v>
      </c>
      <c r="X20">
        <v>0.18</v>
      </c>
      <c r="Y20" s="61">
        <v>0.16</v>
      </c>
      <c r="Z20" s="61">
        <v>7.0000000000000007E-2</v>
      </c>
      <c r="AA20" s="61">
        <v>0.05</v>
      </c>
      <c r="AB20">
        <v>4.5</v>
      </c>
      <c r="AC20" s="61">
        <v>3.5</v>
      </c>
      <c r="AD20">
        <v>0.51</v>
      </c>
      <c r="AE20" s="61">
        <v>0.45</v>
      </c>
      <c r="AF20">
        <v>0.41</v>
      </c>
      <c r="AG20">
        <v>0.39</v>
      </c>
      <c r="AH20">
        <v>0.85</v>
      </c>
      <c r="AI20">
        <v>0.73</v>
      </c>
      <c r="AJ20">
        <v>4</v>
      </c>
      <c r="AK20">
        <v>3.4</v>
      </c>
      <c r="AL20" t="s">
        <v>498</v>
      </c>
    </row>
    <row r="21" spans="1:38" ht="23" x14ac:dyDescent="0.35">
      <c r="A21" s="40" t="s">
        <v>114</v>
      </c>
      <c r="B21" s="33">
        <v>21</v>
      </c>
      <c r="C21" s="82">
        <v>0.08</v>
      </c>
      <c r="D21" s="80">
        <v>0.04</v>
      </c>
      <c r="E21" s="82">
        <v>2.5</v>
      </c>
      <c r="F21" s="82">
        <v>0.34</v>
      </c>
      <c r="G21" s="81">
        <v>0.4</v>
      </c>
      <c r="H21" s="81">
        <v>0.8</v>
      </c>
      <c r="I21" s="80">
        <v>3.4</v>
      </c>
      <c r="J21" s="86">
        <v>0.131136363636364</v>
      </c>
      <c r="K21" s="70">
        <v>0.14000000000000001</v>
      </c>
      <c r="L21" s="86">
        <v>3.8295454545454501E-2</v>
      </c>
      <c r="M21" s="70">
        <v>0.03</v>
      </c>
      <c r="N21" s="86">
        <v>3.0113636363636398</v>
      </c>
      <c r="O21" s="70">
        <v>3</v>
      </c>
      <c r="P21" s="86">
        <v>0.37477272727272698</v>
      </c>
      <c r="Q21" s="70">
        <v>0.37</v>
      </c>
      <c r="R21" s="86">
        <v>0.35113636363636402</v>
      </c>
      <c r="S21" s="70">
        <v>0.36</v>
      </c>
      <c r="T21" s="86">
        <v>0.55681818181818199</v>
      </c>
      <c r="U21" s="70">
        <v>0.54</v>
      </c>
      <c r="V21" s="86">
        <v>3.00454545454545</v>
      </c>
      <c r="W21" s="70">
        <v>3</v>
      </c>
      <c r="X21">
        <v>0.18</v>
      </c>
      <c r="Y21" s="61">
        <v>0.16</v>
      </c>
      <c r="Z21" s="61">
        <v>7.0000000000000007E-2</v>
      </c>
      <c r="AA21" s="61">
        <v>0.05</v>
      </c>
      <c r="AB21">
        <v>4.5</v>
      </c>
      <c r="AC21" s="61">
        <v>3.5</v>
      </c>
      <c r="AD21">
        <v>0.51</v>
      </c>
      <c r="AE21" s="61">
        <v>0.45</v>
      </c>
      <c r="AF21">
        <v>0.41</v>
      </c>
      <c r="AG21">
        <v>0.39</v>
      </c>
      <c r="AH21">
        <v>0.85</v>
      </c>
      <c r="AI21">
        <v>0.73</v>
      </c>
      <c r="AJ21">
        <v>4</v>
      </c>
      <c r="AK21">
        <v>3.4</v>
      </c>
      <c r="AL21" t="s">
        <v>498</v>
      </c>
    </row>
    <row r="22" spans="1:38" ht="23" x14ac:dyDescent="0.35">
      <c r="A22" s="40" t="s">
        <v>115</v>
      </c>
      <c r="B22" s="33">
        <v>22</v>
      </c>
      <c r="C22" s="80">
        <v>0.16</v>
      </c>
      <c r="D22" s="82">
        <v>0.02</v>
      </c>
      <c r="E22" s="80">
        <v>3</v>
      </c>
      <c r="F22" s="82">
        <v>0.4</v>
      </c>
      <c r="G22" s="81">
        <v>0.4</v>
      </c>
      <c r="H22" s="82">
        <v>0.41</v>
      </c>
      <c r="I22" s="80">
        <v>3.2</v>
      </c>
      <c r="J22" s="86">
        <v>0.131136363636364</v>
      </c>
      <c r="K22" s="70">
        <v>0.14000000000000001</v>
      </c>
      <c r="L22" s="86">
        <v>3.8295454545454501E-2</v>
      </c>
      <c r="M22" s="70">
        <v>0.03</v>
      </c>
      <c r="N22" s="86">
        <v>3.0113636363636398</v>
      </c>
      <c r="O22" s="70">
        <v>3</v>
      </c>
      <c r="P22" s="86">
        <v>0.37477272727272698</v>
      </c>
      <c r="Q22" s="70">
        <v>0.37</v>
      </c>
      <c r="R22" s="86">
        <v>0.35113636363636402</v>
      </c>
      <c r="S22" s="70">
        <v>0.36</v>
      </c>
      <c r="T22" s="86">
        <v>0.55681818181818199</v>
      </c>
      <c r="U22" s="70">
        <v>0.54</v>
      </c>
      <c r="V22" s="86">
        <v>3.00454545454545</v>
      </c>
      <c r="W22" s="70">
        <v>3</v>
      </c>
      <c r="X22">
        <v>0.18</v>
      </c>
      <c r="Y22" s="61">
        <v>0.16</v>
      </c>
      <c r="Z22" s="61">
        <v>7.0000000000000007E-2</v>
      </c>
      <c r="AA22" s="61">
        <v>0.05</v>
      </c>
      <c r="AB22">
        <v>4.5</v>
      </c>
      <c r="AC22" s="61">
        <v>3.5</v>
      </c>
      <c r="AD22">
        <v>0.51</v>
      </c>
      <c r="AE22" s="61">
        <v>0.45</v>
      </c>
      <c r="AF22">
        <v>0.41</v>
      </c>
      <c r="AG22">
        <v>0.39</v>
      </c>
      <c r="AH22">
        <v>0.85</v>
      </c>
      <c r="AI22">
        <v>0.73</v>
      </c>
      <c r="AJ22">
        <v>4</v>
      </c>
      <c r="AK22">
        <v>3.4</v>
      </c>
      <c r="AL22" t="s">
        <v>498</v>
      </c>
    </row>
    <row r="23" spans="1:38" ht="23" x14ac:dyDescent="0.35">
      <c r="A23" s="40" t="s">
        <v>116</v>
      </c>
      <c r="B23" s="33">
        <v>23</v>
      </c>
      <c r="C23" s="81">
        <v>0.18</v>
      </c>
      <c r="D23" s="82">
        <v>0.02</v>
      </c>
      <c r="E23" s="80">
        <v>3.5</v>
      </c>
      <c r="F23" s="81">
        <v>0.5</v>
      </c>
      <c r="G23" s="81">
        <v>0.41</v>
      </c>
      <c r="H23" s="82">
        <v>0.41</v>
      </c>
      <c r="I23" s="81">
        <v>3.8</v>
      </c>
      <c r="J23" s="86">
        <v>0.131136363636364</v>
      </c>
      <c r="K23" s="70">
        <v>0.14000000000000001</v>
      </c>
      <c r="L23" s="86">
        <v>3.8295454545454501E-2</v>
      </c>
      <c r="M23" s="70">
        <v>0.03</v>
      </c>
      <c r="N23" s="86">
        <v>3.0113636363636398</v>
      </c>
      <c r="O23" s="70">
        <v>3</v>
      </c>
      <c r="P23" s="86">
        <v>0.37477272727272698</v>
      </c>
      <c r="Q23" s="70">
        <v>0.37</v>
      </c>
      <c r="R23" s="86">
        <v>0.35113636363636402</v>
      </c>
      <c r="S23" s="70">
        <v>0.36</v>
      </c>
      <c r="T23" s="86">
        <v>0.55681818181818199</v>
      </c>
      <c r="U23" s="70">
        <v>0.54</v>
      </c>
      <c r="V23" s="86">
        <v>3.00454545454545</v>
      </c>
      <c r="W23" s="70">
        <v>3</v>
      </c>
      <c r="X23">
        <v>0.18</v>
      </c>
      <c r="Y23" s="61">
        <v>0.16</v>
      </c>
      <c r="Z23" s="61">
        <v>7.0000000000000007E-2</v>
      </c>
      <c r="AA23" s="61">
        <v>0.05</v>
      </c>
      <c r="AB23">
        <v>4.5</v>
      </c>
      <c r="AC23" s="61">
        <v>3.5</v>
      </c>
      <c r="AD23">
        <v>0.51</v>
      </c>
      <c r="AE23" s="61">
        <v>0.45</v>
      </c>
      <c r="AF23">
        <v>0.41</v>
      </c>
      <c r="AG23">
        <v>0.39</v>
      </c>
      <c r="AH23">
        <v>0.85</v>
      </c>
      <c r="AI23">
        <v>0.73</v>
      </c>
      <c r="AJ23">
        <v>4</v>
      </c>
      <c r="AK23">
        <v>3.4</v>
      </c>
      <c r="AL23" t="s">
        <v>498</v>
      </c>
    </row>
    <row r="24" spans="1:38" ht="23" x14ac:dyDescent="0.35">
      <c r="A24" s="40" t="s">
        <v>117</v>
      </c>
      <c r="B24" s="33">
        <v>24</v>
      </c>
      <c r="C24" s="81">
        <v>0.19</v>
      </c>
      <c r="D24" s="82">
        <v>0.03</v>
      </c>
      <c r="E24" s="81">
        <v>4</v>
      </c>
      <c r="F24" s="81">
        <v>0.54</v>
      </c>
      <c r="G24" s="80">
        <v>0.4</v>
      </c>
      <c r="H24" s="80">
        <v>0.68</v>
      </c>
      <c r="I24" s="81">
        <v>4.2</v>
      </c>
      <c r="J24" s="86">
        <v>0.131136363636364</v>
      </c>
      <c r="K24" s="70">
        <v>0.14000000000000001</v>
      </c>
      <c r="L24" s="86">
        <v>3.8295454545454501E-2</v>
      </c>
      <c r="M24" s="70">
        <v>0.03</v>
      </c>
      <c r="N24" s="86">
        <v>3.0113636363636398</v>
      </c>
      <c r="O24" s="70">
        <v>3</v>
      </c>
      <c r="P24" s="86">
        <v>0.37477272727272698</v>
      </c>
      <c r="Q24" s="70">
        <v>0.37</v>
      </c>
      <c r="R24" s="86">
        <v>0.35113636363636402</v>
      </c>
      <c r="S24" s="70">
        <v>0.36</v>
      </c>
      <c r="T24" s="86">
        <v>0.55681818181818199</v>
      </c>
      <c r="U24" s="70">
        <v>0.54</v>
      </c>
      <c r="V24" s="86">
        <v>3.00454545454545</v>
      </c>
      <c r="W24" s="70">
        <v>3</v>
      </c>
      <c r="X24">
        <v>0.18</v>
      </c>
      <c r="Y24" s="61">
        <v>0.16</v>
      </c>
      <c r="Z24" s="61">
        <v>7.0000000000000007E-2</v>
      </c>
      <c r="AA24" s="61">
        <v>0.05</v>
      </c>
      <c r="AB24">
        <v>4.5</v>
      </c>
      <c r="AC24" s="61">
        <v>3.5</v>
      </c>
      <c r="AD24">
        <v>0.51</v>
      </c>
      <c r="AE24" s="61">
        <v>0.45</v>
      </c>
      <c r="AF24">
        <v>0.41</v>
      </c>
      <c r="AG24">
        <v>0.39</v>
      </c>
      <c r="AH24">
        <v>0.85</v>
      </c>
      <c r="AI24">
        <v>0.73</v>
      </c>
      <c r="AJ24">
        <v>4</v>
      </c>
      <c r="AK24">
        <v>3.4</v>
      </c>
      <c r="AL24" t="s">
        <v>498</v>
      </c>
    </row>
    <row r="25" spans="1:38" ht="34.5" x14ac:dyDescent="0.35">
      <c r="A25" s="40" t="s">
        <v>118</v>
      </c>
      <c r="B25" s="33">
        <v>25</v>
      </c>
      <c r="C25" s="80">
        <v>0.16</v>
      </c>
      <c r="D25" s="82">
        <v>0.02</v>
      </c>
      <c r="E25" s="80">
        <v>3</v>
      </c>
      <c r="F25" s="80">
        <v>0.41</v>
      </c>
      <c r="G25" s="82">
        <v>0.38</v>
      </c>
      <c r="H25" s="82">
        <v>0.32</v>
      </c>
      <c r="I25" s="82">
        <v>3</v>
      </c>
      <c r="J25" s="86">
        <v>0.131136363636364</v>
      </c>
      <c r="K25" s="70">
        <v>0.14000000000000001</v>
      </c>
      <c r="L25" s="86">
        <v>3.8295454545454501E-2</v>
      </c>
      <c r="M25" s="70">
        <v>0.03</v>
      </c>
      <c r="N25" s="86">
        <v>3.0113636363636398</v>
      </c>
      <c r="O25" s="70">
        <v>3</v>
      </c>
      <c r="P25" s="86">
        <v>0.37477272727272698</v>
      </c>
      <c r="Q25" s="70">
        <v>0.37</v>
      </c>
      <c r="R25" s="86">
        <v>0.35113636363636402</v>
      </c>
      <c r="S25" s="70">
        <v>0.36</v>
      </c>
      <c r="T25" s="86">
        <v>0.55681818181818199</v>
      </c>
      <c r="U25" s="70">
        <v>0.54</v>
      </c>
      <c r="V25" s="86">
        <v>3.00454545454545</v>
      </c>
      <c r="W25" s="70">
        <v>3</v>
      </c>
      <c r="X25">
        <v>0.18</v>
      </c>
      <c r="Y25" s="61">
        <v>0.16</v>
      </c>
      <c r="Z25" s="61">
        <v>7.0000000000000007E-2</v>
      </c>
      <c r="AA25" s="61">
        <v>0.05</v>
      </c>
      <c r="AB25">
        <v>4.5</v>
      </c>
      <c r="AC25" s="61">
        <v>3.5</v>
      </c>
      <c r="AD25">
        <v>0.51</v>
      </c>
      <c r="AE25" s="61">
        <v>0.45</v>
      </c>
      <c r="AF25">
        <v>0.41</v>
      </c>
      <c r="AG25">
        <v>0.39</v>
      </c>
      <c r="AH25">
        <v>0.85</v>
      </c>
      <c r="AI25">
        <v>0.73</v>
      </c>
      <c r="AJ25">
        <v>4</v>
      </c>
      <c r="AK25">
        <v>3.4</v>
      </c>
      <c r="AL25" t="s">
        <v>498</v>
      </c>
    </row>
    <row r="26" spans="1:38" ht="34.5" x14ac:dyDescent="0.35">
      <c r="A26" s="40" t="s">
        <v>119</v>
      </c>
      <c r="B26" s="33">
        <v>26</v>
      </c>
      <c r="C26" s="82">
        <v>0.12</v>
      </c>
      <c r="D26" s="80">
        <v>0.04</v>
      </c>
      <c r="E26" s="80">
        <v>3</v>
      </c>
      <c r="F26" s="80">
        <v>0.42</v>
      </c>
      <c r="G26" s="80">
        <v>0.38</v>
      </c>
      <c r="H26" s="80">
        <v>0.73</v>
      </c>
      <c r="I26" s="80">
        <v>3.6</v>
      </c>
      <c r="J26" s="86">
        <v>0.131136363636364</v>
      </c>
      <c r="K26" s="70">
        <v>0.14000000000000001</v>
      </c>
      <c r="L26" s="86">
        <v>3.8295454545454501E-2</v>
      </c>
      <c r="M26" s="70">
        <v>0.03</v>
      </c>
      <c r="N26" s="86">
        <v>3.0113636363636398</v>
      </c>
      <c r="O26" s="70">
        <v>3</v>
      </c>
      <c r="P26" s="86">
        <v>0.37477272727272698</v>
      </c>
      <c r="Q26" s="70">
        <v>0.37</v>
      </c>
      <c r="R26" s="86">
        <v>0.35113636363636402</v>
      </c>
      <c r="S26" s="70">
        <v>0.36</v>
      </c>
      <c r="T26" s="86">
        <v>0.55681818181818199</v>
      </c>
      <c r="U26" s="70">
        <v>0.54</v>
      </c>
      <c r="V26" s="86">
        <v>3.00454545454545</v>
      </c>
      <c r="W26" s="70">
        <v>3</v>
      </c>
      <c r="X26">
        <v>0.18</v>
      </c>
      <c r="Y26" s="61">
        <v>0.16</v>
      </c>
      <c r="Z26" s="61">
        <v>7.0000000000000007E-2</v>
      </c>
      <c r="AA26" s="61">
        <v>0.05</v>
      </c>
      <c r="AB26">
        <v>4.5</v>
      </c>
      <c r="AC26" s="61">
        <v>3.5</v>
      </c>
      <c r="AD26">
        <v>0.51</v>
      </c>
      <c r="AE26" s="61">
        <v>0.45</v>
      </c>
      <c r="AF26">
        <v>0.41</v>
      </c>
      <c r="AG26">
        <v>0.39</v>
      </c>
      <c r="AH26">
        <v>0.85</v>
      </c>
      <c r="AI26">
        <v>0.73</v>
      </c>
      <c r="AJ26">
        <v>4</v>
      </c>
      <c r="AK26">
        <v>3.4</v>
      </c>
      <c r="AL26" t="s">
        <v>498</v>
      </c>
    </row>
    <row r="27" spans="1:38" ht="23" x14ac:dyDescent="0.35">
      <c r="A27" s="40" t="s">
        <v>120</v>
      </c>
      <c r="B27" s="33">
        <v>27</v>
      </c>
      <c r="C27" s="80">
        <v>0.16</v>
      </c>
      <c r="D27" s="81">
        <v>0.05</v>
      </c>
      <c r="E27" s="81">
        <v>4.5</v>
      </c>
      <c r="F27" s="82">
        <v>0.35</v>
      </c>
      <c r="G27" s="82">
        <v>0.37</v>
      </c>
      <c r="H27" s="82">
        <v>0.56999999999999995</v>
      </c>
      <c r="I27" s="80">
        <v>3.4</v>
      </c>
      <c r="J27" s="86">
        <v>0.131136363636364</v>
      </c>
      <c r="K27" s="70">
        <v>0.14000000000000001</v>
      </c>
      <c r="L27" s="86">
        <v>3.8295454545454501E-2</v>
      </c>
      <c r="M27" s="70">
        <v>0.03</v>
      </c>
      <c r="N27" s="86">
        <v>3.0113636363636398</v>
      </c>
      <c r="O27" s="70">
        <v>3</v>
      </c>
      <c r="P27" s="86">
        <v>0.37477272727272698</v>
      </c>
      <c r="Q27" s="70">
        <v>0.37</v>
      </c>
      <c r="R27" s="86">
        <v>0.35113636363636402</v>
      </c>
      <c r="S27" s="70">
        <v>0.36</v>
      </c>
      <c r="T27" s="86">
        <v>0.55681818181818199</v>
      </c>
      <c r="U27" s="70">
        <v>0.54</v>
      </c>
      <c r="V27" s="86">
        <v>3.00454545454545</v>
      </c>
      <c r="W27" s="70">
        <v>3</v>
      </c>
      <c r="X27">
        <v>0.18</v>
      </c>
      <c r="Y27" s="61">
        <v>0.16</v>
      </c>
      <c r="Z27" s="61">
        <v>7.0000000000000007E-2</v>
      </c>
      <c r="AA27" s="61">
        <v>0.05</v>
      </c>
      <c r="AB27">
        <v>4.5</v>
      </c>
      <c r="AC27" s="61">
        <v>3.5</v>
      </c>
      <c r="AD27">
        <v>0.51</v>
      </c>
      <c r="AE27" s="61">
        <v>0.45</v>
      </c>
      <c r="AF27">
        <v>0.41</v>
      </c>
      <c r="AG27">
        <v>0.39</v>
      </c>
      <c r="AH27">
        <v>0.85</v>
      </c>
      <c r="AI27">
        <v>0.73</v>
      </c>
      <c r="AJ27">
        <v>4</v>
      </c>
      <c r="AK27">
        <v>3.4</v>
      </c>
      <c r="AL27" t="s">
        <v>498</v>
      </c>
    </row>
    <row r="28" spans="1:38" ht="34.5" x14ac:dyDescent="0.35">
      <c r="A28" s="40" t="s">
        <v>121</v>
      </c>
      <c r="B28" s="33">
        <v>28</v>
      </c>
      <c r="C28" s="80">
        <v>0.15</v>
      </c>
      <c r="D28" s="82">
        <v>0.02</v>
      </c>
      <c r="E28" s="82">
        <v>2.5</v>
      </c>
      <c r="F28" s="82">
        <v>0.37</v>
      </c>
      <c r="G28" s="80">
        <v>0.39</v>
      </c>
      <c r="H28" s="82">
        <v>0.55000000000000004</v>
      </c>
      <c r="I28" s="82">
        <v>3</v>
      </c>
      <c r="J28" s="86">
        <v>0.131136363636364</v>
      </c>
      <c r="K28" s="70">
        <v>0.14000000000000001</v>
      </c>
      <c r="L28" s="86">
        <v>3.8295454545454501E-2</v>
      </c>
      <c r="M28" s="70">
        <v>0.03</v>
      </c>
      <c r="N28" s="86">
        <v>3.0113636363636398</v>
      </c>
      <c r="O28" s="70">
        <v>3</v>
      </c>
      <c r="P28" s="86">
        <v>0.37477272727272698</v>
      </c>
      <c r="Q28" s="70">
        <v>0.37</v>
      </c>
      <c r="R28" s="86">
        <v>0.35113636363636402</v>
      </c>
      <c r="S28" s="70">
        <v>0.36</v>
      </c>
      <c r="T28" s="86">
        <v>0.55681818181818199</v>
      </c>
      <c r="U28" s="70">
        <v>0.54</v>
      </c>
      <c r="V28" s="86">
        <v>3.00454545454545</v>
      </c>
      <c r="W28" s="70">
        <v>3</v>
      </c>
      <c r="X28">
        <v>0.18</v>
      </c>
      <c r="Y28" s="61">
        <v>0.16</v>
      </c>
      <c r="Z28" s="61">
        <v>7.0000000000000007E-2</v>
      </c>
      <c r="AA28" s="61">
        <v>0.05</v>
      </c>
      <c r="AB28">
        <v>4.5</v>
      </c>
      <c r="AC28" s="61">
        <v>3.5</v>
      </c>
      <c r="AD28">
        <v>0.51</v>
      </c>
      <c r="AE28" s="61">
        <v>0.45</v>
      </c>
      <c r="AF28">
        <v>0.41</v>
      </c>
      <c r="AG28">
        <v>0.39</v>
      </c>
      <c r="AH28">
        <v>0.85</v>
      </c>
      <c r="AI28">
        <v>0.73</v>
      </c>
      <c r="AJ28">
        <v>4</v>
      </c>
      <c r="AK28">
        <v>3.4</v>
      </c>
      <c r="AL28" t="s">
        <v>498</v>
      </c>
    </row>
    <row r="29" spans="1:38" ht="23" x14ac:dyDescent="0.35">
      <c r="A29" s="40" t="s">
        <v>122</v>
      </c>
      <c r="B29" s="33">
        <v>29</v>
      </c>
      <c r="C29" s="82">
        <v>0.14000000000000001</v>
      </c>
      <c r="D29" s="82">
        <v>0.03</v>
      </c>
      <c r="E29" s="80">
        <v>3</v>
      </c>
      <c r="F29" s="81">
        <v>0.49</v>
      </c>
      <c r="G29" s="80">
        <v>0.4</v>
      </c>
      <c r="H29" s="81">
        <v>0.85</v>
      </c>
      <c r="I29" s="81">
        <v>4</v>
      </c>
      <c r="J29" s="86">
        <v>0.131136363636364</v>
      </c>
      <c r="K29" s="70">
        <v>0.14000000000000001</v>
      </c>
      <c r="L29" s="86">
        <v>3.8295454545454501E-2</v>
      </c>
      <c r="M29" s="70">
        <v>0.03</v>
      </c>
      <c r="N29" s="86">
        <v>3.0113636363636398</v>
      </c>
      <c r="O29" s="70">
        <v>3</v>
      </c>
      <c r="P29" s="86">
        <v>0.37477272727272698</v>
      </c>
      <c r="Q29" s="70">
        <v>0.37</v>
      </c>
      <c r="R29" s="86">
        <v>0.35113636363636402</v>
      </c>
      <c r="S29" s="70">
        <v>0.36</v>
      </c>
      <c r="T29" s="86">
        <v>0.55681818181818199</v>
      </c>
      <c r="U29" s="70">
        <v>0.54</v>
      </c>
      <c r="V29" s="86">
        <v>3.00454545454545</v>
      </c>
      <c r="W29" s="70">
        <v>3</v>
      </c>
      <c r="X29">
        <v>0.18</v>
      </c>
      <c r="Y29" s="61">
        <v>0.16</v>
      </c>
      <c r="Z29" s="61">
        <v>7.0000000000000007E-2</v>
      </c>
      <c r="AA29" s="61">
        <v>0.05</v>
      </c>
      <c r="AB29">
        <v>4.5</v>
      </c>
      <c r="AC29" s="61">
        <v>3.5</v>
      </c>
      <c r="AD29">
        <v>0.51</v>
      </c>
      <c r="AE29" s="61">
        <v>0.45</v>
      </c>
      <c r="AF29">
        <v>0.41</v>
      </c>
      <c r="AG29">
        <v>0.39</v>
      </c>
      <c r="AH29">
        <v>0.85</v>
      </c>
      <c r="AI29">
        <v>0.73</v>
      </c>
      <c r="AJ29">
        <v>4</v>
      </c>
      <c r="AK29">
        <v>3.4</v>
      </c>
      <c r="AL29" t="s">
        <v>498</v>
      </c>
    </row>
    <row r="30" spans="1:38" ht="23" x14ac:dyDescent="0.35">
      <c r="A30" s="40" t="s">
        <v>123</v>
      </c>
      <c r="B30" s="33">
        <v>30</v>
      </c>
      <c r="C30" s="82">
        <v>0.11</v>
      </c>
      <c r="D30" s="82">
        <v>0.03</v>
      </c>
      <c r="E30" s="82">
        <v>2.5</v>
      </c>
      <c r="F30" s="81">
        <v>0.48</v>
      </c>
      <c r="G30" s="81">
        <v>0.41</v>
      </c>
      <c r="H30" s="81">
        <v>0.83</v>
      </c>
      <c r="I30" s="81">
        <v>4</v>
      </c>
      <c r="J30" s="86">
        <v>0.131136363636364</v>
      </c>
      <c r="K30" s="70">
        <v>0.14000000000000001</v>
      </c>
      <c r="L30" s="86">
        <v>3.8295454545454501E-2</v>
      </c>
      <c r="M30" s="70">
        <v>0.03</v>
      </c>
      <c r="N30" s="86">
        <v>3.0113636363636398</v>
      </c>
      <c r="O30" s="70">
        <v>3</v>
      </c>
      <c r="P30" s="86">
        <v>0.37477272727272698</v>
      </c>
      <c r="Q30" s="70">
        <v>0.37</v>
      </c>
      <c r="R30" s="86">
        <v>0.35113636363636402</v>
      </c>
      <c r="S30" s="70">
        <v>0.36</v>
      </c>
      <c r="T30" s="86">
        <v>0.55681818181818199</v>
      </c>
      <c r="U30" s="70">
        <v>0.54</v>
      </c>
      <c r="V30" s="86">
        <v>3.00454545454545</v>
      </c>
      <c r="W30" s="70">
        <v>3</v>
      </c>
      <c r="X30">
        <v>0.18</v>
      </c>
      <c r="Y30" s="61">
        <v>0.16</v>
      </c>
      <c r="Z30" s="61">
        <v>7.0000000000000007E-2</v>
      </c>
      <c r="AA30" s="61">
        <v>0.05</v>
      </c>
      <c r="AB30">
        <v>4.5</v>
      </c>
      <c r="AC30" s="61">
        <v>3.5</v>
      </c>
      <c r="AD30">
        <v>0.51</v>
      </c>
      <c r="AE30" s="61">
        <v>0.45</v>
      </c>
      <c r="AF30">
        <v>0.41</v>
      </c>
      <c r="AG30">
        <v>0.39</v>
      </c>
      <c r="AH30">
        <v>0.85</v>
      </c>
      <c r="AI30">
        <v>0.73</v>
      </c>
      <c r="AJ30">
        <v>4</v>
      </c>
      <c r="AK30">
        <v>3.4</v>
      </c>
      <c r="AL30" t="s">
        <v>498</v>
      </c>
    </row>
    <row r="31" spans="1:38" ht="23" x14ac:dyDescent="0.35">
      <c r="A31" s="40" t="s">
        <v>124</v>
      </c>
      <c r="B31" s="33">
        <v>31</v>
      </c>
      <c r="C31" s="81">
        <v>0.16</v>
      </c>
      <c r="D31" s="82">
        <v>0.03</v>
      </c>
      <c r="E31" s="80">
        <v>3.5</v>
      </c>
      <c r="F31" s="80">
        <v>0.45</v>
      </c>
      <c r="G31" s="80">
        <v>0.39</v>
      </c>
      <c r="H31" s="82">
        <v>0.23</v>
      </c>
      <c r="I31" s="80">
        <v>3.2</v>
      </c>
      <c r="J31" s="86">
        <v>0.131136363636364</v>
      </c>
      <c r="K31" s="70">
        <v>0.14000000000000001</v>
      </c>
      <c r="L31" s="86">
        <v>3.8295454545454501E-2</v>
      </c>
      <c r="M31" s="70">
        <v>0.03</v>
      </c>
      <c r="N31" s="86">
        <v>3.0113636363636398</v>
      </c>
      <c r="O31" s="70">
        <v>3</v>
      </c>
      <c r="P31" s="86">
        <v>0.37477272727272698</v>
      </c>
      <c r="Q31" s="70">
        <v>0.37</v>
      </c>
      <c r="R31" s="86">
        <v>0.35113636363636402</v>
      </c>
      <c r="S31" s="70">
        <v>0.36</v>
      </c>
      <c r="T31" s="86">
        <v>0.55681818181818199</v>
      </c>
      <c r="U31" s="70">
        <v>0.54</v>
      </c>
      <c r="V31" s="86">
        <v>3.00454545454545</v>
      </c>
      <c r="W31" s="70">
        <v>3</v>
      </c>
      <c r="X31">
        <v>0.18</v>
      </c>
      <c r="Y31" s="61">
        <v>0.16</v>
      </c>
      <c r="Z31" s="61">
        <v>7.0000000000000007E-2</v>
      </c>
      <c r="AA31" s="61">
        <v>0.05</v>
      </c>
      <c r="AB31">
        <v>4.5</v>
      </c>
      <c r="AC31" s="61">
        <v>3.5</v>
      </c>
      <c r="AD31">
        <v>0.51</v>
      </c>
      <c r="AE31" s="61">
        <v>0.45</v>
      </c>
      <c r="AF31">
        <v>0.41</v>
      </c>
      <c r="AG31">
        <v>0.39</v>
      </c>
      <c r="AH31">
        <v>0.85</v>
      </c>
      <c r="AI31">
        <v>0.73</v>
      </c>
      <c r="AJ31">
        <v>4</v>
      </c>
      <c r="AK31">
        <v>3.4</v>
      </c>
      <c r="AL31" t="s">
        <v>498</v>
      </c>
    </row>
    <row r="32" spans="1:38" ht="23" x14ac:dyDescent="0.35">
      <c r="A32" s="40" t="s">
        <v>125</v>
      </c>
      <c r="B32" s="33">
        <v>32</v>
      </c>
      <c r="C32" s="82">
        <v>0.13</v>
      </c>
      <c r="D32" s="82">
        <v>0.02</v>
      </c>
      <c r="E32" s="82">
        <v>2</v>
      </c>
      <c r="F32" s="82">
        <v>0.36</v>
      </c>
      <c r="G32" s="82">
        <v>0.38</v>
      </c>
      <c r="H32" s="82">
        <v>0.5</v>
      </c>
      <c r="I32" s="82">
        <v>2.6</v>
      </c>
      <c r="J32" s="86">
        <v>0.131136363636364</v>
      </c>
      <c r="K32" s="70">
        <v>0.14000000000000001</v>
      </c>
      <c r="L32" s="86">
        <v>3.8295454545454501E-2</v>
      </c>
      <c r="M32" s="70">
        <v>0.03</v>
      </c>
      <c r="N32" s="86">
        <v>3.0113636363636398</v>
      </c>
      <c r="O32" s="70">
        <v>3</v>
      </c>
      <c r="P32" s="86">
        <v>0.37477272727272698</v>
      </c>
      <c r="Q32" s="70">
        <v>0.37</v>
      </c>
      <c r="R32" s="86">
        <v>0.35113636363636402</v>
      </c>
      <c r="S32" s="70">
        <v>0.36</v>
      </c>
      <c r="T32" s="86">
        <v>0.55681818181818199</v>
      </c>
      <c r="U32" s="70">
        <v>0.54</v>
      </c>
      <c r="V32" s="86">
        <v>3.00454545454545</v>
      </c>
      <c r="W32" s="70">
        <v>3</v>
      </c>
      <c r="X32">
        <v>0.18</v>
      </c>
      <c r="Y32" s="61">
        <v>0.16</v>
      </c>
      <c r="Z32" s="61">
        <v>7.0000000000000007E-2</v>
      </c>
      <c r="AA32" s="61">
        <v>0.05</v>
      </c>
      <c r="AB32">
        <v>4.5</v>
      </c>
      <c r="AC32" s="61">
        <v>3.5</v>
      </c>
      <c r="AD32">
        <v>0.51</v>
      </c>
      <c r="AE32" s="61">
        <v>0.45</v>
      </c>
      <c r="AF32">
        <v>0.41</v>
      </c>
      <c r="AG32">
        <v>0.39</v>
      </c>
      <c r="AH32">
        <v>0.85</v>
      </c>
      <c r="AI32">
        <v>0.73</v>
      </c>
      <c r="AJ32">
        <v>4</v>
      </c>
      <c r="AK32">
        <v>3.4</v>
      </c>
      <c r="AL32" t="s">
        <v>498</v>
      </c>
    </row>
    <row r="33" spans="1:38" ht="57.5" x14ac:dyDescent="0.35">
      <c r="A33" s="40" t="s">
        <v>542</v>
      </c>
      <c r="B33" s="33">
        <v>33</v>
      </c>
      <c r="C33" s="82">
        <v>0.1</v>
      </c>
      <c r="D33" s="80">
        <v>0.05</v>
      </c>
      <c r="E33" s="80">
        <v>3</v>
      </c>
      <c r="F33" s="82">
        <v>0.33</v>
      </c>
      <c r="G33" s="80">
        <v>0.38</v>
      </c>
      <c r="H33" s="82">
        <v>0.55000000000000004</v>
      </c>
      <c r="I33" s="82">
        <v>3</v>
      </c>
      <c r="J33" s="86">
        <v>0.131136363636364</v>
      </c>
      <c r="K33" s="70">
        <v>0.14000000000000001</v>
      </c>
      <c r="L33" s="86">
        <v>3.8295454545454501E-2</v>
      </c>
      <c r="M33" s="70">
        <v>0.03</v>
      </c>
      <c r="N33" s="86">
        <v>3.0113636363636398</v>
      </c>
      <c r="O33" s="70">
        <v>3</v>
      </c>
      <c r="P33" s="86">
        <v>0.37477272727272698</v>
      </c>
      <c r="Q33" s="70">
        <v>0.37</v>
      </c>
      <c r="R33" s="86">
        <v>0.35113636363636402</v>
      </c>
      <c r="S33" s="70">
        <v>0.36</v>
      </c>
      <c r="T33" s="86">
        <v>0.55681818181818199</v>
      </c>
      <c r="U33" s="70">
        <v>0.54</v>
      </c>
      <c r="V33" s="86">
        <v>3.00454545454545</v>
      </c>
      <c r="W33" s="70">
        <v>3</v>
      </c>
      <c r="X33">
        <v>0.18</v>
      </c>
      <c r="Y33" s="61">
        <v>0.16</v>
      </c>
      <c r="Z33" s="61">
        <v>7.0000000000000007E-2</v>
      </c>
      <c r="AA33" s="61">
        <v>0.05</v>
      </c>
      <c r="AB33">
        <v>4.5</v>
      </c>
      <c r="AC33" s="61">
        <v>3.5</v>
      </c>
      <c r="AD33">
        <v>0.51</v>
      </c>
      <c r="AE33" s="61">
        <v>0.45</v>
      </c>
      <c r="AF33">
        <v>0.41</v>
      </c>
      <c r="AG33">
        <v>0.39</v>
      </c>
      <c r="AH33">
        <v>0.85</v>
      </c>
      <c r="AI33">
        <v>0.73</v>
      </c>
      <c r="AJ33">
        <v>4</v>
      </c>
      <c r="AK33">
        <v>3.4</v>
      </c>
      <c r="AL33" t="s">
        <v>498</v>
      </c>
    </row>
    <row r="34" spans="1:38" x14ac:dyDescent="0.35">
      <c r="A34" s="40" t="s">
        <v>127</v>
      </c>
      <c r="B34" s="33">
        <v>35</v>
      </c>
      <c r="C34" s="81">
        <v>0.17</v>
      </c>
      <c r="D34" s="82">
        <v>0.02</v>
      </c>
      <c r="E34" s="80">
        <v>3.5</v>
      </c>
      <c r="F34" s="81">
        <v>0.47</v>
      </c>
      <c r="G34" s="80">
        <v>0.4</v>
      </c>
      <c r="H34" s="81">
        <v>0.85</v>
      </c>
      <c r="I34" s="81">
        <v>4</v>
      </c>
      <c r="J34" s="86">
        <v>0.131136363636364</v>
      </c>
      <c r="K34" s="70">
        <v>0.14000000000000001</v>
      </c>
      <c r="L34" s="86">
        <v>3.8295454545454501E-2</v>
      </c>
      <c r="M34" s="70">
        <v>0.03</v>
      </c>
      <c r="N34" s="86">
        <v>3.0113636363636398</v>
      </c>
      <c r="O34" s="70">
        <v>3</v>
      </c>
      <c r="P34" s="86">
        <v>0.37477272727272698</v>
      </c>
      <c r="Q34" s="70">
        <v>0.37</v>
      </c>
      <c r="R34" s="86">
        <v>0.35113636363636402</v>
      </c>
      <c r="S34" s="70">
        <v>0.36</v>
      </c>
      <c r="T34" s="86">
        <v>0.55681818181818199</v>
      </c>
      <c r="U34" s="70">
        <v>0.54</v>
      </c>
      <c r="V34" s="86">
        <v>3.00454545454545</v>
      </c>
      <c r="W34" s="70">
        <v>3</v>
      </c>
      <c r="X34">
        <v>0.18</v>
      </c>
      <c r="Y34" s="61">
        <v>0.16</v>
      </c>
      <c r="Z34" s="61">
        <v>7.0000000000000007E-2</v>
      </c>
      <c r="AA34" s="61">
        <v>0.05</v>
      </c>
      <c r="AB34">
        <v>4.5</v>
      </c>
      <c r="AC34" s="61">
        <v>3.5</v>
      </c>
      <c r="AD34">
        <v>0.51</v>
      </c>
      <c r="AE34" s="61">
        <v>0.45</v>
      </c>
      <c r="AF34">
        <v>0.41</v>
      </c>
      <c r="AG34">
        <v>0.39</v>
      </c>
      <c r="AH34">
        <v>0.85</v>
      </c>
      <c r="AI34">
        <v>0.73</v>
      </c>
      <c r="AJ34">
        <v>4</v>
      </c>
      <c r="AK34">
        <v>3.4</v>
      </c>
      <c r="AL34" t="s">
        <v>498</v>
      </c>
    </row>
    <row r="35" spans="1:38" ht="34.5" x14ac:dyDescent="0.35">
      <c r="A35" s="40" t="s">
        <v>128</v>
      </c>
      <c r="B35" s="33">
        <v>36</v>
      </c>
      <c r="C35" s="82">
        <v>0.12</v>
      </c>
      <c r="D35" s="81">
        <v>0.06</v>
      </c>
      <c r="E35" s="80">
        <v>3.5</v>
      </c>
      <c r="F35" s="81">
        <v>0.51</v>
      </c>
      <c r="G35" s="81">
        <v>0.42</v>
      </c>
      <c r="H35" s="80">
        <v>0.76</v>
      </c>
      <c r="I35" s="81">
        <v>4.2</v>
      </c>
      <c r="J35" s="86">
        <v>0.131136363636364</v>
      </c>
      <c r="K35" s="70">
        <v>0.14000000000000001</v>
      </c>
      <c r="L35" s="86">
        <v>3.8295454545454501E-2</v>
      </c>
      <c r="M35" s="70">
        <v>0.03</v>
      </c>
      <c r="N35" s="86">
        <v>3.0113636363636398</v>
      </c>
      <c r="O35" s="70">
        <v>3</v>
      </c>
      <c r="P35" s="86">
        <v>0.37477272727272698</v>
      </c>
      <c r="Q35" s="70">
        <v>0.37</v>
      </c>
      <c r="R35" s="86">
        <v>0.35113636363636402</v>
      </c>
      <c r="S35" s="70">
        <v>0.36</v>
      </c>
      <c r="T35" s="86">
        <v>0.55681818181818199</v>
      </c>
      <c r="U35" s="70">
        <v>0.54</v>
      </c>
      <c r="V35" s="86">
        <v>3.00454545454545</v>
      </c>
      <c r="W35" s="70">
        <v>3</v>
      </c>
      <c r="X35">
        <v>0.18</v>
      </c>
      <c r="Y35" s="61">
        <v>0.16</v>
      </c>
      <c r="Z35" s="61">
        <v>7.0000000000000007E-2</v>
      </c>
      <c r="AA35" s="61">
        <v>0.05</v>
      </c>
      <c r="AB35">
        <v>4.5</v>
      </c>
      <c r="AC35" s="61">
        <v>3.5</v>
      </c>
      <c r="AD35">
        <v>0.51</v>
      </c>
      <c r="AE35" s="61">
        <v>0.45</v>
      </c>
      <c r="AF35">
        <v>0.41</v>
      </c>
      <c r="AG35">
        <v>0.39</v>
      </c>
      <c r="AH35">
        <v>0.85</v>
      </c>
      <c r="AI35">
        <v>0.73</v>
      </c>
      <c r="AJ35">
        <v>4</v>
      </c>
      <c r="AK35">
        <v>3.4</v>
      </c>
      <c r="AL35" t="s">
        <v>498</v>
      </c>
    </row>
    <row r="36" spans="1:38" ht="23" x14ac:dyDescent="0.35">
      <c r="A36" s="40" t="s">
        <v>129</v>
      </c>
      <c r="B36" s="33">
        <v>37</v>
      </c>
      <c r="C36" s="80">
        <v>0.16</v>
      </c>
      <c r="D36" s="82">
        <v>0.01</v>
      </c>
      <c r="E36" s="82">
        <v>2.5</v>
      </c>
      <c r="F36" s="81">
        <v>0.53</v>
      </c>
      <c r="G36" s="81">
        <v>0.4</v>
      </c>
      <c r="H36" s="80">
        <v>0.67</v>
      </c>
      <c r="I36" s="81">
        <v>3.8</v>
      </c>
      <c r="J36" s="86">
        <v>0.131136363636364</v>
      </c>
      <c r="K36" s="70">
        <v>0.14000000000000001</v>
      </c>
      <c r="L36" s="86">
        <v>3.8295454545454501E-2</v>
      </c>
      <c r="M36" s="70">
        <v>0.03</v>
      </c>
      <c r="N36" s="86">
        <v>3.0113636363636398</v>
      </c>
      <c r="O36" s="70">
        <v>3</v>
      </c>
      <c r="P36" s="86">
        <v>0.37477272727272698</v>
      </c>
      <c r="Q36" s="70">
        <v>0.37</v>
      </c>
      <c r="R36" s="86">
        <v>0.35113636363636402</v>
      </c>
      <c r="S36" s="70">
        <v>0.36</v>
      </c>
      <c r="T36" s="86">
        <v>0.55681818181818199</v>
      </c>
      <c r="U36" s="70">
        <v>0.54</v>
      </c>
      <c r="V36" s="86">
        <v>3.00454545454545</v>
      </c>
      <c r="W36" s="70">
        <v>3</v>
      </c>
      <c r="X36">
        <v>0.18</v>
      </c>
      <c r="Y36" s="61">
        <v>0.16</v>
      </c>
      <c r="Z36" s="61">
        <v>7.0000000000000007E-2</v>
      </c>
      <c r="AA36" s="61">
        <v>0.05</v>
      </c>
      <c r="AB36">
        <v>4.5</v>
      </c>
      <c r="AC36" s="61">
        <v>3.5</v>
      </c>
      <c r="AD36">
        <v>0.51</v>
      </c>
      <c r="AE36" s="61">
        <v>0.45</v>
      </c>
      <c r="AF36">
        <v>0.41</v>
      </c>
      <c r="AG36">
        <v>0.39</v>
      </c>
      <c r="AH36">
        <v>0.85</v>
      </c>
      <c r="AI36">
        <v>0.73</v>
      </c>
      <c r="AJ36">
        <v>4</v>
      </c>
      <c r="AK36">
        <v>3.4</v>
      </c>
      <c r="AL36" t="s">
        <v>498</v>
      </c>
    </row>
    <row r="37" spans="1:38" x14ac:dyDescent="0.35">
      <c r="A37" s="40" t="s">
        <v>130</v>
      </c>
      <c r="B37" s="33">
        <v>38</v>
      </c>
      <c r="C37" s="80">
        <v>0.16</v>
      </c>
      <c r="D37" s="82">
        <v>0.02</v>
      </c>
      <c r="E37" s="80">
        <v>3</v>
      </c>
      <c r="F37" s="80">
        <v>0.47</v>
      </c>
      <c r="G37" s="80">
        <v>0.39</v>
      </c>
      <c r="H37" s="82">
        <v>0.46</v>
      </c>
      <c r="I37" s="80">
        <v>3.2</v>
      </c>
      <c r="J37" s="86">
        <v>0.131136363636364</v>
      </c>
      <c r="K37" s="70">
        <v>0.14000000000000001</v>
      </c>
      <c r="L37" s="86">
        <v>3.8295454545454501E-2</v>
      </c>
      <c r="M37" s="70">
        <v>0.03</v>
      </c>
      <c r="N37" s="86">
        <v>3.0113636363636398</v>
      </c>
      <c r="O37" s="70">
        <v>3</v>
      </c>
      <c r="P37" s="86">
        <v>0.37477272727272698</v>
      </c>
      <c r="Q37" s="70">
        <v>0.37</v>
      </c>
      <c r="R37" s="86">
        <v>0.35113636363636402</v>
      </c>
      <c r="S37" s="70">
        <v>0.36</v>
      </c>
      <c r="T37" s="86">
        <v>0.55681818181818199</v>
      </c>
      <c r="U37" s="70">
        <v>0.54</v>
      </c>
      <c r="V37" s="86">
        <v>3.00454545454545</v>
      </c>
      <c r="W37" s="70">
        <v>3</v>
      </c>
      <c r="X37">
        <v>0.18</v>
      </c>
      <c r="Y37" s="61">
        <v>0.16</v>
      </c>
      <c r="Z37" s="61">
        <v>7.0000000000000007E-2</v>
      </c>
      <c r="AA37" s="61">
        <v>0.05</v>
      </c>
      <c r="AB37">
        <v>4.5</v>
      </c>
      <c r="AC37" s="61">
        <v>3.5</v>
      </c>
      <c r="AD37">
        <v>0.51</v>
      </c>
      <c r="AE37" s="61">
        <v>0.45</v>
      </c>
      <c r="AF37">
        <v>0.41</v>
      </c>
      <c r="AG37">
        <v>0.39</v>
      </c>
      <c r="AH37">
        <v>0.85</v>
      </c>
      <c r="AI37">
        <v>0.73</v>
      </c>
      <c r="AJ37">
        <v>4</v>
      </c>
      <c r="AK37">
        <v>3.4</v>
      </c>
      <c r="AL37" t="s">
        <v>498</v>
      </c>
    </row>
    <row r="38" spans="1:38" ht="23" x14ac:dyDescent="0.35">
      <c r="A38" s="40" t="s">
        <v>131</v>
      </c>
      <c r="B38" s="33">
        <v>39</v>
      </c>
      <c r="C38" s="80">
        <v>0.14000000000000001</v>
      </c>
      <c r="D38" s="82">
        <v>0.02</v>
      </c>
      <c r="E38" s="80">
        <v>3</v>
      </c>
      <c r="F38" s="82">
        <v>0.37</v>
      </c>
      <c r="G38" s="80">
        <v>0.38</v>
      </c>
      <c r="H38" s="82">
        <v>0.35</v>
      </c>
      <c r="I38" s="82">
        <v>3</v>
      </c>
      <c r="J38" s="86">
        <v>0.131136363636364</v>
      </c>
      <c r="K38" s="70">
        <v>0.14000000000000001</v>
      </c>
      <c r="L38" s="86">
        <v>3.8295454545454501E-2</v>
      </c>
      <c r="M38" s="70">
        <v>0.03</v>
      </c>
      <c r="N38" s="86">
        <v>3.0113636363636398</v>
      </c>
      <c r="O38" s="70">
        <v>3</v>
      </c>
      <c r="P38" s="86">
        <v>0.37477272727272698</v>
      </c>
      <c r="Q38" s="70">
        <v>0.37</v>
      </c>
      <c r="R38" s="86">
        <v>0.35113636363636402</v>
      </c>
      <c r="S38" s="70">
        <v>0.36</v>
      </c>
      <c r="T38" s="86">
        <v>0.55681818181818199</v>
      </c>
      <c r="U38" s="70">
        <v>0.54</v>
      </c>
      <c r="V38" s="86">
        <v>3.00454545454545</v>
      </c>
      <c r="W38" s="70">
        <v>3</v>
      </c>
      <c r="X38">
        <v>0.18</v>
      </c>
      <c r="Y38" s="61">
        <v>0.16</v>
      </c>
      <c r="Z38" s="61">
        <v>7.0000000000000007E-2</v>
      </c>
      <c r="AA38" s="61">
        <v>0.05</v>
      </c>
      <c r="AB38">
        <v>4.5</v>
      </c>
      <c r="AC38" s="61">
        <v>3.5</v>
      </c>
      <c r="AD38">
        <v>0.51</v>
      </c>
      <c r="AE38" s="61">
        <v>0.45</v>
      </c>
      <c r="AF38">
        <v>0.41</v>
      </c>
      <c r="AG38">
        <v>0.39</v>
      </c>
      <c r="AH38">
        <v>0.85</v>
      </c>
      <c r="AI38">
        <v>0.73</v>
      </c>
      <c r="AJ38">
        <v>4</v>
      </c>
      <c r="AK38">
        <v>3.4</v>
      </c>
      <c r="AL38" t="s">
        <v>498</v>
      </c>
    </row>
    <row r="39" spans="1:38" ht="23" x14ac:dyDescent="0.35">
      <c r="A39" s="40" t="s">
        <v>132</v>
      </c>
      <c r="B39" s="33">
        <v>41</v>
      </c>
      <c r="C39" s="82">
        <v>0.13</v>
      </c>
      <c r="D39" s="81">
        <v>0.1</v>
      </c>
      <c r="E39" s="81">
        <v>4</v>
      </c>
      <c r="F39" s="80">
        <v>0.46</v>
      </c>
      <c r="G39" s="82">
        <v>0.35</v>
      </c>
      <c r="H39" s="82">
        <v>0.42</v>
      </c>
      <c r="I39" s="80">
        <v>3.2</v>
      </c>
      <c r="J39" s="86">
        <v>0.131136363636364</v>
      </c>
      <c r="K39" s="70">
        <v>0.14000000000000001</v>
      </c>
      <c r="L39" s="86">
        <v>3.8295454545454501E-2</v>
      </c>
      <c r="M39" s="70">
        <v>0.03</v>
      </c>
      <c r="N39" s="86">
        <v>3.0113636363636398</v>
      </c>
      <c r="O39" s="70">
        <v>3</v>
      </c>
      <c r="P39" s="86">
        <v>0.37477272727272698</v>
      </c>
      <c r="Q39" s="70">
        <v>0.37</v>
      </c>
      <c r="R39" s="86">
        <v>0.35113636363636402</v>
      </c>
      <c r="S39" s="70">
        <v>0.36</v>
      </c>
      <c r="T39" s="86">
        <v>0.55681818181818199</v>
      </c>
      <c r="U39" s="70">
        <v>0.54</v>
      </c>
      <c r="V39" s="86">
        <v>3.00454545454545</v>
      </c>
      <c r="W39" s="70">
        <v>3</v>
      </c>
      <c r="X39">
        <v>0.18</v>
      </c>
      <c r="Y39" s="61">
        <v>0.16</v>
      </c>
      <c r="Z39" s="61">
        <v>7.0000000000000007E-2</v>
      </c>
      <c r="AA39" s="61">
        <v>0.05</v>
      </c>
      <c r="AB39">
        <v>4.5</v>
      </c>
      <c r="AC39" s="61">
        <v>3.5</v>
      </c>
      <c r="AD39">
        <v>0.51</v>
      </c>
      <c r="AE39" s="61">
        <v>0.45</v>
      </c>
      <c r="AF39">
        <v>0.41</v>
      </c>
      <c r="AG39">
        <v>0.39</v>
      </c>
      <c r="AH39">
        <v>0.85</v>
      </c>
      <c r="AI39">
        <v>0.73</v>
      </c>
      <c r="AJ39">
        <v>4</v>
      </c>
      <c r="AK39">
        <v>3.4</v>
      </c>
      <c r="AL39" t="s">
        <v>498</v>
      </c>
    </row>
    <row r="40" spans="1:38" x14ac:dyDescent="0.35">
      <c r="A40" s="40" t="s">
        <v>133</v>
      </c>
      <c r="B40" s="33">
        <v>42</v>
      </c>
      <c r="C40" s="82">
        <v>0.11</v>
      </c>
      <c r="D40" s="80">
        <v>0.04</v>
      </c>
      <c r="E40" s="80">
        <v>3</v>
      </c>
      <c r="F40" s="81">
        <v>0.48</v>
      </c>
      <c r="G40" s="80">
        <v>0.39</v>
      </c>
      <c r="H40" s="80">
        <v>0.68</v>
      </c>
      <c r="I40" s="81">
        <v>3.8</v>
      </c>
      <c r="J40" s="86">
        <v>0.131136363636364</v>
      </c>
      <c r="K40" s="70">
        <v>0.14000000000000001</v>
      </c>
      <c r="L40" s="86">
        <v>3.8295454545454501E-2</v>
      </c>
      <c r="M40" s="70">
        <v>0.03</v>
      </c>
      <c r="N40" s="86">
        <v>3.0113636363636398</v>
      </c>
      <c r="O40" s="70">
        <v>3</v>
      </c>
      <c r="P40" s="86">
        <v>0.37477272727272698</v>
      </c>
      <c r="Q40" s="70">
        <v>0.37</v>
      </c>
      <c r="R40" s="86">
        <v>0.35113636363636402</v>
      </c>
      <c r="S40" s="70">
        <v>0.36</v>
      </c>
      <c r="T40" s="86">
        <v>0.55681818181818199</v>
      </c>
      <c r="U40" s="70">
        <v>0.54</v>
      </c>
      <c r="V40" s="86">
        <v>3.00454545454545</v>
      </c>
      <c r="W40" s="70">
        <v>3</v>
      </c>
      <c r="X40">
        <v>0.18</v>
      </c>
      <c r="Y40" s="61">
        <v>0.16</v>
      </c>
      <c r="Z40" s="61">
        <v>7.0000000000000007E-2</v>
      </c>
      <c r="AA40" s="61">
        <v>0.05</v>
      </c>
      <c r="AB40">
        <v>4.5</v>
      </c>
      <c r="AC40" s="61">
        <v>3.5</v>
      </c>
      <c r="AD40">
        <v>0.51</v>
      </c>
      <c r="AE40" s="61">
        <v>0.45</v>
      </c>
      <c r="AF40">
        <v>0.41</v>
      </c>
      <c r="AG40">
        <v>0.39</v>
      </c>
      <c r="AH40">
        <v>0.85</v>
      </c>
      <c r="AI40">
        <v>0.73</v>
      </c>
      <c r="AJ40">
        <v>4</v>
      </c>
      <c r="AK40">
        <v>3.4</v>
      </c>
      <c r="AL40" t="s">
        <v>498</v>
      </c>
    </row>
    <row r="41" spans="1:38" ht="23" x14ac:dyDescent="0.35">
      <c r="A41" s="40" t="s">
        <v>134</v>
      </c>
      <c r="B41" s="33">
        <v>43</v>
      </c>
      <c r="C41" s="82">
        <v>0.12</v>
      </c>
      <c r="D41" s="82">
        <v>0.02</v>
      </c>
      <c r="E41" s="82">
        <v>1.5</v>
      </c>
      <c r="F41" s="82">
        <v>0.35</v>
      </c>
      <c r="G41" s="82">
        <v>0.35</v>
      </c>
      <c r="H41" s="82">
        <v>0.27</v>
      </c>
      <c r="I41" s="82">
        <v>1.8</v>
      </c>
      <c r="J41" s="86">
        <v>0.131136363636364</v>
      </c>
      <c r="K41" s="70">
        <v>0.14000000000000001</v>
      </c>
      <c r="L41" s="86">
        <v>3.8295454545454501E-2</v>
      </c>
      <c r="M41" s="70">
        <v>0.03</v>
      </c>
      <c r="N41" s="86">
        <v>3.0113636363636398</v>
      </c>
      <c r="O41" s="70">
        <v>3</v>
      </c>
      <c r="P41" s="86">
        <v>0.37477272727272698</v>
      </c>
      <c r="Q41" s="70">
        <v>0.37</v>
      </c>
      <c r="R41" s="86">
        <v>0.35113636363636402</v>
      </c>
      <c r="S41" s="70">
        <v>0.36</v>
      </c>
      <c r="T41" s="86">
        <v>0.55681818181818199</v>
      </c>
      <c r="U41" s="70">
        <v>0.54</v>
      </c>
      <c r="V41" s="86">
        <v>3.00454545454545</v>
      </c>
      <c r="W41" s="70">
        <v>3</v>
      </c>
      <c r="X41">
        <v>0.18</v>
      </c>
      <c r="Y41" s="61">
        <v>0.16</v>
      </c>
      <c r="Z41" s="61">
        <v>7.0000000000000007E-2</v>
      </c>
      <c r="AA41" s="61">
        <v>0.05</v>
      </c>
      <c r="AB41">
        <v>4.5</v>
      </c>
      <c r="AC41" s="61">
        <v>3.5</v>
      </c>
      <c r="AD41">
        <v>0.51</v>
      </c>
      <c r="AE41" s="61">
        <v>0.45</v>
      </c>
      <c r="AF41">
        <v>0.41</v>
      </c>
      <c r="AG41">
        <v>0.39</v>
      </c>
      <c r="AH41">
        <v>0.85</v>
      </c>
      <c r="AI41">
        <v>0.73</v>
      </c>
      <c r="AJ41">
        <v>4</v>
      </c>
      <c r="AK41">
        <v>3.4</v>
      </c>
      <c r="AL41" t="s">
        <v>498</v>
      </c>
    </row>
    <row r="42" spans="1:38" ht="23.5" thickBot="1" x14ac:dyDescent="0.4">
      <c r="A42" s="41" t="s">
        <v>135</v>
      </c>
      <c r="B42" s="33">
        <v>45</v>
      </c>
      <c r="C42" s="82">
        <v>0.14000000000000001</v>
      </c>
      <c r="D42" s="82">
        <v>0.02</v>
      </c>
      <c r="E42" s="82">
        <v>2.5</v>
      </c>
      <c r="F42" s="80">
        <v>0.46</v>
      </c>
      <c r="G42" s="82">
        <v>0.37</v>
      </c>
      <c r="H42" s="82">
        <v>0.34</v>
      </c>
      <c r="I42" s="82">
        <v>2.8</v>
      </c>
      <c r="J42" s="86">
        <v>0.131136363636364</v>
      </c>
      <c r="K42" s="70">
        <v>0.14000000000000001</v>
      </c>
      <c r="L42" s="86">
        <v>3.8295454545454501E-2</v>
      </c>
      <c r="M42" s="70">
        <v>0.03</v>
      </c>
      <c r="N42" s="86">
        <v>3.0113636363636398</v>
      </c>
      <c r="O42" s="70">
        <v>3</v>
      </c>
      <c r="P42" s="86">
        <v>0.37477272727272698</v>
      </c>
      <c r="Q42" s="70">
        <v>0.37</v>
      </c>
      <c r="R42" s="86">
        <v>0.35113636363636402</v>
      </c>
      <c r="S42" s="70">
        <v>0.36</v>
      </c>
      <c r="T42" s="86">
        <v>0.55681818181818199</v>
      </c>
      <c r="U42" s="70">
        <v>0.54</v>
      </c>
      <c r="V42" s="86">
        <v>3.00454545454545</v>
      </c>
      <c r="W42" s="70">
        <v>3</v>
      </c>
      <c r="X42">
        <v>0.18</v>
      </c>
      <c r="Y42" s="61">
        <v>0.16</v>
      </c>
      <c r="Z42" s="61">
        <v>7.0000000000000007E-2</v>
      </c>
      <c r="AA42" s="61">
        <v>0.05</v>
      </c>
      <c r="AB42">
        <v>4.5</v>
      </c>
      <c r="AC42" s="61">
        <v>3.5</v>
      </c>
      <c r="AD42">
        <v>0.51</v>
      </c>
      <c r="AE42" s="61">
        <v>0.45</v>
      </c>
      <c r="AF42">
        <v>0.41</v>
      </c>
      <c r="AG42">
        <v>0.39</v>
      </c>
      <c r="AH42">
        <v>0.85</v>
      </c>
      <c r="AI42">
        <v>0.73</v>
      </c>
      <c r="AJ42">
        <v>4</v>
      </c>
      <c r="AK42">
        <v>3.4</v>
      </c>
      <c r="AL42" t="s">
        <v>498</v>
      </c>
    </row>
    <row r="43" spans="1:38" ht="23" x14ac:dyDescent="0.35">
      <c r="A43" s="40" t="s">
        <v>136</v>
      </c>
      <c r="B43" s="33">
        <v>46</v>
      </c>
      <c r="C43" s="82">
        <v>0.14000000000000001</v>
      </c>
      <c r="D43" s="82">
        <v>0.03</v>
      </c>
      <c r="E43" s="82">
        <v>2.5</v>
      </c>
      <c r="F43" s="82">
        <v>0.38</v>
      </c>
      <c r="G43" s="82">
        <v>0.36</v>
      </c>
      <c r="H43" s="82">
        <v>0.52</v>
      </c>
      <c r="I43" s="82">
        <v>2.8</v>
      </c>
      <c r="J43" s="86">
        <v>0.131136363636364</v>
      </c>
      <c r="K43" s="70">
        <v>0.14000000000000001</v>
      </c>
      <c r="L43" s="86">
        <v>3.8295454545454501E-2</v>
      </c>
      <c r="M43" s="70">
        <v>0.03</v>
      </c>
      <c r="N43" s="86">
        <v>3.0113636363636398</v>
      </c>
      <c r="O43" s="70">
        <v>3</v>
      </c>
      <c r="P43" s="86">
        <v>0.37477272727272698</v>
      </c>
      <c r="Q43" s="70">
        <v>0.37</v>
      </c>
      <c r="R43" s="86">
        <v>0.35113636363636402</v>
      </c>
      <c r="S43" s="70">
        <v>0.36</v>
      </c>
      <c r="T43" s="86">
        <v>0.55681818181818199</v>
      </c>
      <c r="U43" s="70">
        <v>0.54</v>
      </c>
      <c r="V43" s="86">
        <v>3.00454545454545</v>
      </c>
      <c r="W43" s="70">
        <v>3</v>
      </c>
      <c r="X43">
        <v>0.18</v>
      </c>
      <c r="Y43" s="61">
        <v>0.16</v>
      </c>
      <c r="Z43" s="61">
        <v>7.0000000000000007E-2</v>
      </c>
      <c r="AA43" s="61">
        <v>0.05</v>
      </c>
      <c r="AB43">
        <v>4.5</v>
      </c>
      <c r="AC43" s="61">
        <v>3.5</v>
      </c>
      <c r="AD43">
        <v>0.51</v>
      </c>
      <c r="AE43" s="61">
        <v>0.45</v>
      </c>
      <c r="AF43">
        <v>0.41</v>
      </c>
      <c r="AG43">
        <v>0.39</v>
      </c>
      <c r="AH43">
        <v>0.85</v>
      </c>
      <c r="AI43">
        <v>0.73</v>
      </c>
      <c r="AJ43">
        <v>4</v>
      </c>
      <c r="AK43">
        <v>3.4</v>
      </c>
      <c r="AL43" t="s">
        <v>498</v>
      </c>
    </row>
    <row r="44" spans="1:38" x14ac:dyDescent="0.35">
      <c r="A44" s="40" t="s">
        <v>137</v>
      </c>
      <c r="B44" s="33">
        <v>47</v>
      </c>
      <c r="C44" s="81">
        <v>0.18</v>
      </c>
      <c r="D44" s="82">
        <v>0.03</v>
      </c>
      <c r="E44" s="80">
        <v>3.5</v>
      </c>
      <c r="F44" s="80">
        <v>0.43</v>
      </c>
      <c r="G44" s="82">
        <v>0.38</v>
      </c>
      <c r="H44" s="82">
        <v>0.51</v>
      </c>
      <c r="I44" s="80">
        <v>3.4</v>
      </c>
      <c r="J44" s="86">
        <v>0.131136363636364</v>
      </c>
      <c r="K44" s="70">
        <v>0.14000000000000001</v>
      </c>
      <c r="L44" s="86">
        <v>3.8295454545454501E-2</v>
      </c>
      <c r="M44" s="70">
        <v>0.03</v>
      </c>
      <c r="N44" s="86">
        <v>3.0113636363636398</v>
      </c>
      <c r="O44" s="70">
        <v>3</v>
      </c>
      <c r="P44" s="86">
        <v>0.37477272727272698</v>
      </c>
      <c r="Q44" s="70">
        <v>0.37</v>
      </c>
      <c r="R44" s="86">
        <v>0.35113636363636402</v>
      </c>
      <c r="S44" s="70">
        <v>0.36</v>
      </c>
      <c r="T44" s="86">
        <v>0.55681818181818199</v>
      </c>
      <c r="U44" s="70">
        <v>0.54</v>
      </c>
      <c r="V44" s="86">
        <v>3.00454545454545</v>
      </c>
      <c r="W44" s="70">
        <v>3</v>
      </c>
      <c r="X44">
        <v>0.18</v>
      </c>
      <c r="Y44" s="61">
        <v>0.16</v>
      </c>
      <c r="Z44" s="61">
        <v>7.0000000000000007E-2</v>
      </c>
      <c r="AA44" s="61">
        <v>0.05</v>
      </c>
      <c r="AB44">
        <v>4.5</v>
      </c>
      <c r="AC44" s="61">
        <v>3.5</v>
      </c>
      <c r="AD44">
        <v>0.51</v>
      </c>
      <c r="AE44" s="61">
        <v>0.45</v>
      </c>
      <c r="AF44">
        <v>0.41</v>
      </c>
      <c r="AG44">
        <v>0.39</v>
      </c>
      <c r="AH44">
        <v>0.85</v>
      </c>
      <c r="AI44">
        <v>0.73</v>
      </c>
      <c r="AJ44">
        <v>4</v>
      </c>
      <c r="AK44">
        <v>3.4</v>
      </c>
      <c r="AL44" t="s">
        <v>498</v>
      </c>
    </row>
    <row r="45" spans="1:38" x14ac:dyDescent="0.35">
      <c r="A45" s="40" t="s">
        <v>138</v>
      </c>
      <c r="B45" s="33">
        <v>49</v>
      </c>
      <c r="C45" s="82">
        <v>0.14000000000000001</v>
      </c>
      <c r="D45" s="82">
        <v>0.01</v>
      </c>
      <c r="E45" s="82">
        <v>2</v>
      </c>
      <c r="F45" s="80">
        <v>0.47</v>
      </c>
      <c r="G45" s="82">
        <v>0.36</v>
      </c>
      <c r="H45" s="80">
        <v>0.68</v>
      </c>
      <c r="I45" s="82">
        <v>3</v>
      </c>
      <c r="J45" s="86">
        <v>0.131136363636364</v>
      </c>
      <c r="K45" s="70">
        <v>0.14000000000000001</v>
      </c>
      <c r="L45" s="86">
        <v>3.8295454545454501E-2</v>
      </c>
      <c r="M45" s="70">
        <v>0.03</v>
      </c>
      <c r="N45" s="86">
        <v>3.0113636363636398</v>
      </c>
      <c r="O45" s="70">
        <v>3</v>
      </c>
      <c r="P45" s="86">
        <v>0.37477272727272698</v>
      </c>
      <c r="Q45" s="70">
        <v>0.37</v>
      </c>
      <c r="R45" s="86">
        <v>0.35113636363636402</v>
      </c>
      <c r="S45" s="70">
        <v>0.36</v>
      </c>
      <c r="T45" s="86">
        <v>0.55681818181818199</v>
      </c>
      <c r="U45" s="70">
        <v>0.54</v>
      </c>
      <c r="V45" s="86">
        <v>3.00454545454545</v>
      </c>
      <c r="W45" s="70">
        <v>3</v>
      </c>
      <c r="X45">
        <v>0.18</v>
      </c>
      <c r="Y45" s="61">
        <v>0.16</v>
      </c>
      <c r="Z45" s="61">
        <v>7.0000000000000007E-2</v>
      </c>
      <c r="AA45" s="61">
        <v>0.05</v>
      </c>
      <c r="AB45">
        <v>4.5</v>
      </c>
      <c r="AC45" s="61">
        <v>3.5</v>
      </c>
      <c r="AD45">
        <v>0.51</v>
      </c>
      <c r="AE45" s="61">
        <v>0.45</v>
      </c>
      <c r="AF45">
        <v>0.41</v>
      </c>
      <c r="AG45">
        <v>0.39</v>
      </c>
      <c r="AH45">
        <v>0.85</v>
      </c>
      <c r="AI45">
        <v>0.73</v>
      </c>
      <c r="AJ45">
        <v>4</v>
      </c>
      <c r="AK45">
        <v>3.4</v>
      </c>
      <c r="AL45" t="s">
        <v>498</v>
      </c>
    </row>
    <row r="46" spans="1:38" ht="23" x14ac:dyDescent="0.35">
      <c r="A46" s="40" t="s">
        <v>139</v>
      </c>
      <c r="B46" s="33">
        <v>50</v>
      </c>
      <c r="C46" s="82">
        <v>0.11</v>
      </c>
      <c r="D46" s="82">
        <v>0.03</v>
      </c>
      <c r="E46" s="82">
        <v>2.5</v>
      </c>
      <c r="F46" s="82">
        <v>0.35</v>
      </c>
      <c r="G46" s="82">
        <v>0.27</v>
      </c>
      <c r="H46" s="82">
        <v>0.53</v>
      </c>
      <c r="I46" s="82">
        <v>2.4</v>
      </c>
      <c r="J46" s="86">
        <v>0.131136363636364</v>
      </c>
      <c r="K46" s="70">
        <v>0.14000000000000001</v>
      </c>
      <c r="L46" s="86">
        <v>3.8295454545454501E-2</v>
      </c>
      <c r="M46" s="70">
        <v>0.03</v>
      </c>
      <c r="N46" s="86">
        <v>3.0113636363636398</v>
      </c>
      <c r="O46" s="70">
        <v>3</v>
      </c>
      <c r="P46" s="86">
        <v>0.37477272727272698</v>
      </c>
      <c r="Q46" s="70">
        <v>0.37</v>
      </c>
      <c r="R46" s="86">
        <v>0.35113636363636402</v>
      </c>
      <c r="S46" s="70">
        <v>0.36</v>
      </c>
      <c r="T46" s="86">
        <v>0.55681818181818199</v>
      </c>
      <c r="U46" s="70">
        <v>0.54</v>
      </c>
      <c r="V46" s="86">
        <v>3.00454545454545</v>
      </c>
      <c r="W46" s="70">
        <v>3</v>
      </c>
      <c r="X46">
        <v>0.18</v>
      </c>
      <c r="Y46" s="61">
        <v>0.16</v>
      </c>
      <c r="Z46" s="61">
        <v>7.0000000000000007E-2</v>
      </c>
      <c r="AA46" s="61">
        <v>0.05</v>
      </c>
      <c r="AB46">
        <v>4.5</v>
      </c>
      <c r="AC46" s="61">
        <v>3.5</v>
      </c>
      <c r="AD46">
        <v>0.51</v>
      </c>
      <c r="AE46" s="61">
        <v>0.45</v>
      </c>
      <c r="AF46">
        <v>0.41</v>
      </c>
      <c r="AG46">
        <v>0.39</v>
      </c>
      <c r="AH46">
        <v>0.85</v>
      </c>
      <c r="AI46">
        <v>0.73</v>
      </c>
      <c r="AJ46">
        <v>4</v>
      </c>
      <c r="AK46">
        <v>3.4</v>
      </c>
      <c r="AL46" t="s">
        <v>498</v>
      </c>
    </row>
    <row r="47" spans="1:38" ht="23" x14ac:dyDescent="0.35">
      <c r="A47" s="40" t="s">
        <v>140</v>
      </c>
      <c r="B47" s="33">
        <v>51</v>
      </c>
      <c r="C47" s="82">
        <v>0.14000000000000001</v>
      </c>
      <c r="D47" s="82">
        <v>0.02</v>
      </c>
      <c r="E47" s="82">
        <v>2</v>
      </c>
      <c r="F47" s="81">
        <v>0.56999999999999995</v>
      </c>
      <c r="G47" s="81">
        <v>0.41</v>
      </c>
      <c r="H47" s="81">
        <v>0.85</v>
      </c>
      <c r="I47" s="81">
        <v>3.8</v>
      </c>
      <c r="J47" s="86">
        <v>0.131136363636364</v>
      </c>
      <c r="K47" s="70">
        <v>0.14000000000000001</v>
      </c>
      <c r="L47" s="86">
        <v>3.8295454545454501E-2</v>
      </c>
      <c r="M47" s="70">
        <v>0.03</v>
      </c>
      <c r="N47" s="86">
        <v>3.0113636363636398</v>
      </c>
      <c r="O47" s="70">
        <v>3</v>
      </c>
      <c r="P47" s="86">
        <v>0.37477272727272698</v>
      </c>
      <c r="Q47" s="70">
        <v>0.37</v>
      </c>
      <c r="R47" s="86">
        <v>0.35113636363636402</v>
      </c>
      <c r="S47" s="70">
        <v>0.36</v>
      </c>
      <c r="T47" s="86">
        <v>0.55681818181818199</v>
      </c>
      <c r="U47" s="70">
        <v>0.54</v>
      </c>
      <c r="V47" s="86">
        <v>3.00454545454545</v>
      </c>
      <c r="W47" s="70">
        <v>3</v>
      </c>
      <c r="X47">
        <v>0.18</v>
      </c>
      <c r="Y47" s="61">
        <v>0.16</v>
      </c>
      <c r="Z47" s="61">
        <v>7.0000000000000007E-2</v>
      </c>
      <c r="AA47" s="61">
        <v>0.05</v>
      </c>
      <c r="AB47">
        <v>4.5</v>
      </c>
      <c r="AC47" s="61">
        <v>3.5</v>
      </c>
      <c r="AD47">
        <v>0.51</v>
      </c>
      <c r="AE47" s="61">
        <v>0.45</v>
      </c>
      <c r="AF47">
        <v>0.41</v>
      </c>
      <c r="AG47">
        <v>0.39</v>
      </c>
      <c r="AH47">
        <v>0.85</v>
      </c>
      <c r="AI47">
        <v>0.73</v>
      </c>
      <c r="AJ47">
        <v>4</v>
      </c>
      <c r="AK47">
        <v>3.4</v>
      </c>
      <c r="AL47" t="s">
        <v>498</v>
      </c>
    </row>
    <row r="48" spans="1:38" ht="23" x14ac:dyDescent="0.35">
      <c r="A48" s="40" t="s">
        <v>141</v>
      </c>
      <c r="B48" s="33">
        <v>52</v>
      </c>
      <c r="C48" s="81">
        <v>0.16</v>
      </c>
      <c r="D48" s="81">
        <v>7.0000000000000007E-2</v>
      </c>
      <c r="E48" s="81">
        <v>4.5</v>
      </c>
      <c r="F48" s="81">
        <v>0.53</v>
      </c>
      <c r="G48" s="80">
        <v>0.39</v>
      </c>
      <c r="H48" s="80">
        <v>0.75</v>
      </c>
      <c r="I48" s="81">
        <v>4.4000000000000004</v>
      </c>
      <c r="J48" s="86">
        <v>0.131136363636364</v>
      </c>
      <c r="K48" s="70">
        <v>0.14000000000000001</v>
      </c>
      <c r="L48" s="86">
        <v>3.8295454545454501E-2</v>
      </c>
      <c r="M48" s="70">
        <v>0.03</v>
      </c>
      <c r="N48" s="86">
        <v>3.0113636363636398</v>
      </c>
      <c r="O48" s="70">
        <v>3</v>
      </c>
      <c r="P48" s="86">
        <v>0.37477272727272698</v>
      </c>
      <c r="Q48" s="70">
        <v>0.37</v>
      </c>
      <c r="R48" s="86">
        <v>0.35113636363636402</v>
      </c>
      <c r="S48" s="70">
        <v>0.36</v>
      </c>
      <c r="T48" s="86">
        <v>0.55681818181818199</v>
      </c>
      <c r="U48" s="70">
        <v>0.54</v>
      </c>
      <c r="V48" s="86">
        <v>3.00454545454545</v>
      </c>
      <c r="W48" s="70">
        <v>3</v>
      </c>
      <c r="X48">
        <v>0.18</v>
      </c>
      <c r="Y48" s="61">
        <v>0.16</v>
      </c>
      <c r="Z48" s="61">
        <v>7.0000000000000007E-2</v>
      </c>
      <c r="AA48" s="61">
        <v>0.05</v>
      </c>
      <c r="AB48">
        <v>4.5</v>
      </c>
      <c r="AC48" s="61">
        <v>3.5</v>
      </c>
      <c r="AD48">
        <v>0.51</v>
      </c>
      <c r="AE48" s="61">
        <v>0.45</v>
      </c>
      <c r="AF48">
        <v>0.41</v>
      </c>
      <c r="AG48">
        <v>0.39</v>
      </c>
      <c r="AH48">
        <v>0.85</v>
      </c>
      <c r="AI48">
        <v>0.73</v>
      </c>
      <c r="AJ48">
        <v>4</v>
      </c>
      <c r="AK48">
        <v>3.4</v>
      </c>
      <c r="AL48" t="s">
        <v>498</v>
      </c>
    </row>
    <row r="49" spans="1:38" x14ac:dyDescent="0.35">
      <c r="A49" s="40" t="s">
        <v>142</v>
      </c>
      <c r="B49" s="33">
        <v>53</v>
      </c>
      <c r="C49" s="81">
        <v>0.2</v>
      </c>
      <c r="D49" s="82">
        <v>0.01</v>
      </c>
      <c r="E49" s="80">
        <v>3</v>
      </c>
      <c r="F49" s="81">
        <v>0.62</v>
      </c>
      <c r="G49" s="81">
        <v>0.4</v>
      </c>
      <c r="H49" s="81">
        <v>0.94</v>
      </c>
      <c r="I49" s="81">
        <v>4.2</v>
      </c>
      <c r="J49" s="86">
        <v>0.131136363636364</v>
      </c>
      <c r="K49" s="70">
        <v>0.14000000000000001</v>
      </c>
      <c r="L49" s="86">
        <v>3.8295454545454501E-2</v>
      </c>
      <c r="M49" s="70">
        <v>0.03</v>
      </c>
      <c r="N49" s="86">
        <v>3.0113636363636398</v>
      </c>
      <c r="O49" s="70">
        <v>3</v>
      </c>
      <c r="P49" s="86">
        <v>0.37477272727272698</v>
      </c>
      <c r="Q49" s="70">
        <v>0.37</v>
      </c>
      <c r="R49" s="86">
        <v>0.35113636363636402</v>
      </c>
      <c r="S49" s="70">
        <v>0.36</v>
      </c>
      <c r="T49" s="86">
        <v>0.55681818181818199</v>
      </c>
      <c r="U49" s="70">
        <v>0.54</v>
      </c>
      <c r="V49" s="86">
        <v>3.00454545454545</v>
      </c>
      <c r="W49" s="70">
        <v>3</v>
      </c>
      <c r="X49">
        <v>0.18</v>
      </c>
      <c r="Y49" s="61">
        <v>0.16</v>
      </c>
      <c r="Z49" s="61">
        <v>7.0000000000000007E-2</v>
      </c>
      <c r="AA49" s="61">
        <v>0.05</v>
      </c>
      <c r="AB49">
        <v>4.5</v>
      </c>
      <c r="AC49" s="61">
        <v>3.5</v>
      </c>
      <c r="AD49">
        <v>0.51</v>
      </c>
      <c r="AE49" s="61">
        <v>0.45</v>
      </c>
      <c r="AF49">
        <v>0.41</v>
      </c>
      <c r="AG49">
        <v>0.39</v>
      </c>
      <c r="AH49">
        <v>0.85</v>
      </c>
      <c r="AI49">
        <v>0.73</v>
      </c>
      <c r="AJ49">
        <v>4</v>
      </c>
      <c r="AK49">
        <v>3.4</v>
      </c>
      <c r="AL49" t="s">
        <v>498</v>
      </c>
    </row>
    <row r="50" spans="1:38" ht="23" x14ac:dyDescent="0.35">
      <c r="A50" s="40" t="s">
        <v>143</v>
      </c>
      <c r="B50" s="33">
        <v>55</v>
      </c>
      <c r="C50" s="81">
        <v>0.18</v>
      </c>
      <c r="D50" s="80">
        <v>0.04</v>
      </c>
      <c r="E50" s="81">
        <v>4.5</v>
      </c>
      <c r="F50" s="81">
        <v>0.56000000000000005</v>
      </c>
      <c r="G50" s="80">
        <v>0.39</v>
      </c>
      <c r="H50" s="82">
        <v>0.33</v>
      </c>
      <c r="I50" s="81">
        <v>3.8</v>
      </c>
      <c r="J50" s="86">
        <v>0.131136363636364</v>
      </c>
      <c r="K50" s="70">
        <v>0.14000000000000001</v>
      </c>
      <c r="L50" s="86">
        <v>3.8295454545454501E-2</v>
      </c>
      <c r="M50" s="70">
        <v>0.03</v>
      </c>
      <c r="N50" s="86">
        <v>3.0113636363636398</v>
      </c>
      <c r="O50" s="70">
        <v>3</v>
      </c>
      <c r="P50" s="86">
        <v>0.37477272727272698</v>
      </c>
      <c r="Q50" s="70">
        <v>0.37</v>
      </c>
      <c r="R50" s="86">
        <v>0.35113636363636402</v>
      </c>
      <c r="S50" s="70">
        <v>0.36</v>
      </c>
      <c r="T50" s="86">
        <v>0.55681818181818199</v>
      </c>
      <c r="U50" s="70">
        <v>0.54</v>
      </c>
      <c r="V50" s="86">
        <v>3.00454545454545</v>
      </c>
      <c r="W50" s="70">
        <v>3</v>
      </c>
      <c r="X50">
        <v>0.18</v>
      </c>
      <c r="Y50" s="61">
        <v>0.16</v>
      </c>
      <c r="Z50" s="61">
        <v>7.0000000000000007E-2</v>
      </c>
      <c r="AA50" s="61">
        <v>0.05</v>
      </c>
      <c r="AB50">
        <v>4.5</v>
      </c>
      <c r="AC50" s="61">
        <v>3.5</v>
      </c>
      <c r="AD50">
        <v>0.51</v>
      </c>
      <c r="AE50" s="61">
        <v>0.45</v>
      </c>
      <c r="AF50">
        <v>0.41</v>
      </c>
      <c r="AG50">
        <v>0.39</v>
      </c>
      <c r="AH50">
        <v>0.85</v>
      </c>
      <c r="AI50">
        <v>0.73</v>
      </c>
      <c r="AJ50">
        <v>4</v>
      </c>
      <c r="AK50">
        <v>3.4</v>
      </c>
      <c r="AL50" t="s">
        <v>498</v>
      </c>
    </row>
    <row r="51" spans="1:38" ht="23" x14ac:dyDescent="0.35">
      <c r="A51" s="40" t="s">
        <v>144</v>
      </c>
      <c r="B51" s="33">
        <v>56</v>
      </c>
      <c r="C51" s="81">
        <v>0.18</v>
      </c>
      <c r="D51" s="82">
        <v>0.03</v>
      </c>
      <c r="E51" s="80">
        <v>3.5</v>
      </c>
      <c r="F51" s="80">
        <v>0.42</v>
      </c>
      <c r="G51" s="82">
        <v>0.36</v>
      </c>
      <c r="H51" s="82">
        <v>0.27</v>
      </c>
      <c r="I51" s="82">
        <v>3</v>
      </c>
      <c r="J51" s="86">
        <v>0.131136363636364</v>
      </c>
      <c r="K51" s="70">
        <v>0.14000000000000001</v>
      </c>
      <c r="L51" s="86">
        <v>3.8295454545454501E-2</v>
      </c>
      <c r="M51" s="70">
        <v>0.03</v>
      </c>
      <c r="N51" s="86">
        <v>3.0113636363636398</v>
      </c>
      <c r="O51" s="70">
        <v>3</v>
      </c>
      <c r="P51" s="86">
        <v>0.37477272727272698</v>
      </c>
      <c r="Q51" s="70">
        <v>0.37</v>
      </c>
      <c r="R51" s="86">
        <v>0.35113636363636402</v>
      </c>
      <c r="S51" s="70">
        <v>0.36</v>
      </c>
      <c r="T51" s="86">
        <v>0.55681818181818199</v>
      </c>
      <c r="U51" s="70">
        <v>0.54</v>
      </c>
      <c r="V51" s="86">
        <v>3.00454545454545</v>
      </c>
      <c r="W51" s="70">
        <v>3</v>
      </c>
      <c r="X51">
        <v>0.18</v>
      </c>
      <c r="Y51" s="61">
        <v>0.16</v>
      </c>
      <c r="Z51" s="61">
        <v>7.0000000000000007E-2</v>
      </c>
      <c r="AA51" s="61">
        <v>0.05</v>
      </c>
      <c r="AB51">
        <v>4.5</v>
      </c>
      <c r="AC51" s="61">
        <v>3.5</v>
      </c>
      <c r="AD51">
        <v>0.51</v>
      </c>
      <c r="AE51" s="61">
        <v>0.45</v>
      </c>
      <c r="AF51">
        <v>0.41</v>
      </c>
      <c r="AG51">
        <v>0.39</v>
      </c>
      <c r="AH51">
        <v>0.85</v>
      </c>
      <c r="AI51">
        <v>0.73</v>
      </c>
      <c r="AJ51">
        <v>4</v>
      </c>
      <c r="AK51">
        <v>3.4</v>
      </c>
      <c r="AL51" t="s">
        <v>498</v>
      </c>
    </row>
    <row r="52" spans="1:38" x14ac:dyDescent="0.35">
      <c r="A52" s="40" t="s">
        <v>145</v>
      </c>
      <c r="B52" s="33">
        <v>58</v>
      </c>
      <c r="C52" s="81">
        <v>0.19</v>
      </c>
      <c r="D52" s="81">
        <v>7.0000000000000007E-2</v>
      </c>
      <c r="E52" s="81">
        <v>5</v>
      </c>
      <c r="F52" s="82">
        <v>0.32</v>
      </c>
      <c r="G52" s="82">
        <v>0.36</v>
      </c>
      <c r="H52" s="82">
        <v>0.6</v>
      </c>
      <c r="I52" s="80">
        <v>3.6</v>
      </c>
      <c r="J52" s="86">
        <v>0.131136363636364</v>
      </c>
      <c r="K52" s="70">
        <v>0.14000000000000001</v>
      </c>
      <c r="L52" s="86">
        <v>3.8295454545454501E-2</v>
      </c>
      <c r="M52" s="70">
        <v>0.03</v>
      </c>
      <c r="N52" s="86">
        <v>3.0113636363636398</v>
      </c>
      <c r="O52" s="70">
        <v>3</v>
      </c>
      <c r="P52" s="86">
        <v>0.37477272727272698</v>
      </c>
      <c r="Q52" s="70">
        <v>0.37</v>
      </c>
      <c r="R52" s="86">
        <v>0.35113636363636402</v>
      </c>
      <c r="S52" s="70">
        <v>0.36</v>
      </c>
      <c r="T52" s="86">
        <v>0.55681818181818199</v>
      </c>
      <c r="U52" s="70">
        <v>0.54</v>
      </c>
      <c r="V52" s="86">
        <v>3.00454545454545</v>
      </c>
      <c r="W52" s="70">
        <v>3</v>
      </c>
      <c r="X52">
        <v>0.18</v>
      </c>
      <c r="Y52" s="61">
        <v>0.16</v>
      </c>
      <c r="Z52" s="61">
        <v>7.0000000000000007E-2</v>
      </c>
      <c r="AA52" s="61">
        <v>0.05</v>
      </c>
      <c r="AB52">
        <v>4.5</v>
      </c>
      <c r="AC52" s="61">
        <v>3.5</v>
      </c>
      <c r="AD52">
        <v>0.51</v>
      </c>
      <c r="AE52" s="61">
        <v>0.45</v>
      </c>
      <c r="AF52">
        <v>0.41</v>
      </c>
      <c r="AG52">
        <v>0.39</v>
      </c>
      <c r="AH52">
        <v>0.85</v>
      </c>
      <c r="AI52">
        <v>0.73</v>
      </c>
      <c r="AJ52">
        <v>4</v>
      </c>
      <c r="AK52">
        <v>3.4</v>
      </c>
      <c r="AL52" t="s">
        <v>498</v>
      </c>
    </row>
    <row r="53" spans="1:38" ht="23" x14ac:dyDescent="0.35">
      <c r="A53" s="40" t="s">
        <v>146</v>
      </c>
      <c r="B53" s="33">
        <v>59</v>
      </c>
      <c r="C53" s="80">
        <v>0.16</v>
      </c>
      <c r="D53" s="80">
        <v>0.05</v>
      </c>
      <c r="E53" s="81">
        <v>4</v>
      </c>
      <c r="F53" s="82">
        <v>0.35</v>
      </c>
      <c r="G53" s="82">
        <v>0.36</v>
      </c>
      <c r="H53" s="82">
        <v>0.43</v>
      </c>
      <c r="I53" s="80">
        <v>3.2</v>
      </c>
      <c r="J53" s="86">
        <v>0.131136363636364</v>
      </c>
      <c r="K53" s="70">
        <v>0.14000000000000001</v>
      </c>
      <c r="L53" s="86">
        <v>3.8295454545454501E-2</v>
      </c>
      <c r="M53" s="70">
        <v>0.03</v>
      </c>
      <c r="N53" s="86">
        <v>3.0113636363636398</v>
      </c>
      <c r="O53" s="70">
        <v>3</v>
      </c>
      <c r="P53" s="86">
        <v>0.37477272727272698</v>
      </c>
      <c r="Q53" s="70">
        <v>0.37</v>
      </c>
      <c r="R53" s="86">
        <v>0.35113636363636402</v>
      </c>
      <c r="S53" s="70">
        <v>0.36</v>
      </c>
      <c r="T53" s="86">
        <v>0.55681818181818199</v>
      </c>
      <c r="U53" s="70">
        <v>0.54</v>
      </c>
      <c r="V53" s="86">
        <v>3.00454545454545</v>
      </c>
      <c r="W53" s="70">
        <v>3</v>
      </c>
      <c r="X53">
        <v>0.18</v>
      </c>
      <c r="Y53" s="61">
        <v>0.16</v>
      </c>
      <c r="Z53" s="61">
        <v>7.0000000000000007E-2</v>
      </c>
      <c r="AA53" s="61">
        <v>0.05</v>
      </c>
      <c r="AB53">
        <v>4.5</v>
      </c>
      <c r="AC53" s="61">
        <v>3.5</v>
      </c>
      <c r="AD53">
        <v>0.51</v>
      </c>
      <c r="AE53" s="61">
        <v>0.45</v>
      </c>
      <c r="AF53">
        <v>0.41</v>
      </c>
      <c r="AG53">
        <v>0.39</v>
      </c>
      <c r="AH53">
        <v>0.85</v>
      </c>
      <c r="AI53">
        <v>0.73</v>
      </c>
      <c r="AJ53">
        <v>4</v>
      </c>
      <c r="AK53">
        <v>3.4</v>
      </c>
      <c r="AL53" t="s">
        <v>498</v>
      </c>
    </row>
    <row r="54" spans="1:38" ht="23.5" thickBot="1" x14ac:dyDescent="0.4">
      <c r="A54" s="40" t="s">
        <v>147</v>
      </c>
      <c r="B54" s="32">
        <v>60</v>
      </c>
      <c r="C54" s="83">
        <v>0.14000000000000001</v>
      </c>
      <c r="D54" s="84">
        <v>0.09</v>
      </c>
      <c r="E54" s="84">
        <v>4</v>
      </c>
      <c r="F54" s="85">
        <v>0.44</v>
      </c>
      <c r="G54" s="84">
        <v>0.41</v>
      </c>
      <c r="H54" s="84">
        <v>0.81</v>
      </c>
      <c r="I54" s="84">
        <v>4.4000000000000004</v>
      </c>
      <c r="J54" s="86">
        <v>0.131136363636364</v>
      </c>
      <c r="K54" s="70">
        <v>0.14000000000000001</v>
      </c>
      <c r="L54" s="86">
        <v>3.8295454545454501E-2</v>
      </c>
      <c r="M54" s="70">
        <v>0.03</v>
      </c>
      <c r="N54" s="86">
        <v>3.0113636363636398</v>
      </c>
      <c r="O54" s="70">
        <v>3</v>
      </c>
      <c r="P54" s="86">
        <v>0.37477272727272698</v>
      </c>
      <c r="Q54" s="70">
        <v>0.37</v>
      </c>
      <c r="R54" s="86">
        <v>0.35113636363636402</v>
      </c>
      <c r="S54" s="70">
        <v>0.36</v>
      </c>
      <c r="T54" s="86">
        <v>0.55681818181818199</v>
      </c>
      <c r="U54" s="70">
        <v>0.54</v>
      </c>
      <c r="V54" s="86">
        <v>3.00454545454545</v>
      </c>
      <c r="W54" s="70">
        <v>3</v>
      </c>
      <c r="X54">
        <v>0.18</v>
      </c>
      <c r="Y54" s="61">
        <v>0.16</v>
      </c>
      <c r="Z54" s="61">
        <v>7.0000000000000007E-2</v>
      </c>
      <c r="AA54" s="61">
        <v>0.05</v>
      </c>
      <c r="AB54">
        <v>4.5</v>
      </c>
      <c r="AC54" s="61">
        <v>3.5</v>
      </c>
      <c r="AD54">
        <v>0.51</v>
      </c>
      <c r="AE54" s="61">
        <v>0.45</v>
      </c>
      <c r="AF54">
        <v>0.41</v>
      </c>
      <c r="AG54">
        <v>0.39</v>
      </c>
      <c r="AH54">
        <v>0.85</v>
      </c>
      <c r="AI54">
        <v>0.73</v>
      </c>
      <c r="AJ54">
        <v>4</v>
      </c>
      <c r="AK54">
        <v>3.4</v>
      </c>
      <c r="AL54" t="s">
        <v>498</v>
      </c>
    </row>
    <row r="55" spans="1:38" x14ac:dyDescent="0.35">
      <c r="A55" s="40" t="s">
        <v>148</v>
      </c>
      <c r="B55" s="33">
        <v>61</v>
      </c>
      <c r="C55" s="81">
        <v>0.22</v>
      </c>
      <c r="D55" s="80">
        <v>0.04</v>
      </c>
      <c r="E55" s="81">
        <v>4.5</v>
      </c>
      <c r="F55" s="81">
        <v>0.53</v>
      </c>
      <c r="G55" s="80">
        <v>0.4</v>
      </c>
      <c r="H55" s="81">
        <v>0.93</v>
      </c>
      <c r="I55" s="81">
        <v>4.5999999999999996</v>
      </c>
      <c r="J55" s="86">
        <v>0.131136363636364</v>
      </c>
      <c r="K55" s="70">
        <v>0.14000000000000001</v>
      </c>
      <c r="L55" s="86">
        <v>3.8295454545454501E-2</v>
      </c>
      <c r="M55" s="70">
        <v>0.03</v>
      </c>
      <c r="N55" s="86">
        <v>3.0113636363636398</v>
      </c>
      <c r="O55" s="70">
        <v>3</v>
      </c>
      <c r="P55" s="86">
        <v>0.37477272727272698</v>
      </c>
      <c r="Q55" s="70">
        <v>0.37</v>
      </c>
      <c r="R55" s="86">
        <v>0.35113636363636402</v>
      </c>
      <c r="S55" s="70">
        <v>0.36</v>
      </c>
      <c r="T55" s="86">
        <v>0.55681818181818199</v>
      </c>
      <c r="U55" s="70">
        <v>0.54</v>
      </c>
      <c r="V55" s="86">
        <v>3.00454545454545</v>
      </c>
      <c r="W55" s="70">
        <v>3</v>
      </c>
      <c r="X55">
        <v>0.18</v>
      </c>
      <c r="Y55" s="61">
        <v>0.16</v>
      </c>
      <c r="Z55" s="61">
        <v>7.0000000000000007E-2</v>
      </c>
      <c r="AA55" s="61">
        <v>0.05</v>
      </c>
      <c r="AB55">
        <v>4.5</v>
      </c>
      <c r="AC55" s="61">
        <v>3.5</v>
      </c>
      <c r="AD55">
        <v>0.51</v>
      </c>
      <c r="AE55" s="61">
        <v>0.45</v>
      </c>
      <c r="AF55">
        <v>0.41</v>
      </c>
      <c r="AG55">
        <v>0.39</v>
      </c>
      <c r="AH55">
        <v>0.85</v>
      </c>
      <c r="AI55">
        <v>0.73</v>
      </c>
      <c r="AJ55">
        <v>4</v>
      </c>
      <c r="AK55">
        <v>3.4</v>
      </c>
      <c r="AL55" t="s">
        <v>498</v>
      </c>
    </row>
    <row r="56" spans="1:38" ht="23" x14ac:dyDescent="0.35">
      <c r="A56" s="40" t="s">
        <v>149</v>
      </c>
      <c r="B56" s="33">
        <v>62</v>
      </c>
      <c r="C56" s="82">
        <v>0.13</v>
      </c>
      <c r="D56" s="82">
        <v>0.02</v>
      </c>
      <c r="E56" s="82">
        <v>2.5</v>
      </c>
      <c r="F56" s="82">
        <v>0.32</v>
      </c>
      <c r="G56" s="82">
        <v>0.36</v>
      </c>
      <c r="H56" s="82">
        <v>0.61</v>
      </c>
      <c r="I56" s="82">
        <v>2.8</v>
      </c>
      <c r="J56" s="86">
        <v>0.131136363636364</v>
      </c>
      <c r="K56" s="70">
        <v>0.14000000000000001</v>
      </c>
      <c r="L56" s="86">
        <v>3.8295454545454501E-2</v>
      </c>
      <c r="M56" s="70">
        <v>0.03</v>
      </c>
      <c r="N56" s="86">
        <v>3.0113636363636398</v>
      </c>
      <c r="O56" s="70">
        <v>3</v>
      </c>
      <c r="P56" s="86">
        <v>0.37477272727272698</v>
      </c>
      <c r="Q56" s="70">
        <v>0.37</v>
      </c>
      <c r="R56" s="86">
        <v>0.35113636363636402</v>
      </c>
      <c r="S56" s="70">
        <v>0.36</v>
      </c>
      <c r="T56" s="86">
        <v>0.55681818181818199</v>
      </c>
      <c r="U56" s="70">
        <v>0.54</v>
      </c>
      <c r="V56" s="86">
        <v>3.00454545454545</v>
      </c>
      <c r="W56" s="70">
        <v>3</v>
      </c>
      <c r="X56">
        <v>0.18</v>
      </c>
      <c r="Y56" s="61">
        <v>0.16</v>
      </c>
      <c r="Z56" s="61">
        <v>7.0000000000000007E-2</v>
      </c>
      <c r="AA56" s="61">
        <v>0.05</v>
      </c>
      <c r="AB56">
        <v>4.5</v>
      </c>
      <c r="AC56" s="61">
        <v>3.5</v>
      </c>
      <c r="AD56">
        <v>0.51</v>
      </c>
      <c r="AE56" s="61">
        <v>0.45</v>
      </c>
      <c r="AF56">
        <v>0.41</v>
      </c>
      <c r="AG56">
        <v>0.39</v>
      </c>
      <c r="AH56">
        <v>0.85</v>
      </c>
      <c r="AI56">
        <v>0.73</v>
      </c>
      <c r="AJ56">
        <v>4</v>
      </c>
      <c r="AK56">
        <v>3.4</v>
      </c>
      <c r="AL56" t="s">
        <v>498</v>
      </c>
    </row>
    <row r="57" spans="1:38" ht="23" x14ac:dyDescent="0.35">
      <c r="A57" s="40" t="s">
        <v>150</v>
      </c>
      <c r="B57" s="33">
        <v>63</v>
      </c>
      <c r="C57" s="82">
        <v>0.13</v>
      </c>
      <c r="D57" s="82">
        <v>0.03</v>
      </c>
      <c r="E57" s="82">
        <v>2.5</v>
      </c>
      <c r="F57" s="82">
        <v>0.28999999999999998</v>
      </c>
      <c r="G57" s="82">
        <v>0.37</v>
      </c>
      <c r="H57" s="82">
        <v>0.5</v>
      </c>
      <c r="I57" s="82">
        <v>2.4</v>
      </c>
      <c r="J57" s="86">
        <v>0.131136363636364</v>
      </c>
      <c r="K57" s="70">
        <v>0.14000000000000001</v>
      </c>
      <c r="L57" s="86">
        <v>3.8295454545454501E-2</v>
      </c>
      <c r="M57" s="70">
        <v>0.03</v>
      </c>
      <c r="N57" s="86">
        <v>3.0113636363636398</v>
      </c>
      <c r="O57" s="70">
        <v>3</v>
      </c>
      <c r="P57" s="86">
        <v>0.37477272727272698</v>
      </c>
      <c r="Q57" s="70">
        <v>0.37</v>
      </c>
      <c r="R57" s="86">
        <v>0.35113636363636402</v>
      </c>
      <c r="S57" s="70">
        <v>0.36</v>
      </c>
      <c r="T57" s="86">
        <v>0.55681818181818199</v>
      </c>
      <c r="U57" s="70">
        <v>0.54</v>
      </c>
      <c r="V57" s="86">
        <v>3.00454545454545</v>
      </c>
      <c r="W57" s="70">
        <v>3</v>
      </c>
      <c r="X57">
        <v>0.18</v>
      </c>
      <c r="Y57" s="61">
        <v>0.16</v>
      </c>
      <c r="Z57" s="61">
        <v>7.0000000000000007E-2</v>
      </c>
      <c r="AA57" s="61">
        <v>0.05</v>
      </c>
      <c r="AB57">
        <v>4.5</v>
      </c>
      <c r="AC57" s="61">
        <v>3.5</v>
      </c>
      <c r="AD57">
        <v>0.51</v>
      </c>
      <c r="AE57" s="61">
        <v>0.45</v>
      </c>
      <c r="AF57">
        <v>0.41</v>
      </c>
      <c r="AG57">
        <v>0.39</v>
      </c>
      <c r="AH57">
        <v>0.85</v>
      </c>
      <c r="AI57">
        <v>0.73</v>
      </c>
      <c r="AJ57">
        <v>4</v>
      </c>
      <c r="AK57">
        <v>3.4</v>
      </c>
      <c r="AL57" t="s">
        <v>498</v>
      </c>
    </row>
    <row r="58" spans="1:38" ht="23" x14ac:dyDescent="0.35">
      <c r="A58" s="40" t="s">
        <v>151</v>
      </c>
      <c r="B58" s="33">
        <v>64</v>
      </c>
      <c r="C58" s="82">
        <v>0.03</v>
      </c>
      <c r="D58" s="81">
        <v>7.0000000000000007E-2</v>
      </c>
      <c r="E58" s="80">
        <v>3</v>
      </c>
      <c r="F58" s="82">
        <v>0.12</v>
      </c>
      <c r="G58" s="82">
        <v>0.14000000000000001</v>
      </c>
      <c r="H58" s="81">
        <v>0.89</v>
      </c>
      <c r="I58" s="82">
        <v>2.6</v>
      </c>
      <c r="J58" s="86">
        <v>0.131136363636364</v>
      </c>
      <c r="K58" s="70">
        <v>0.14000000000000001</v>
      </c>
      <c r="L58" s="86">
        <v>3.8295454545454501E-2</v>
      </c>
      <c r="M58" s="70">
        <v>0.03</v>
      </c>
      <c r="N58" s="86">
        <v>3.0113636363636398</v>
      </c>
      <c r="O58" s="70">
        <v>3</v>
      </c>
      <c r="P58" s="86">
        <v>0.37477272727272698</v>
      </c>
      <c r="Q58" s="70">
        <v>0.37</v>
      </c>
      <c r="R58" s="86">
        <v>0.35113636363636402</v>
      </c>
      <c r="S58" s="70">
        <v>0.36</v>
      </c>
      <c r="T58" s="86">
        <v>0.55681818181818199</v>
      </c>
      <c r="U58" s="70">
        <v>0.54</v>
      </c>
      <c r="V58" s="86">
        <v>3.00454545454545</v>
      </c>
      <c r="W58" s="70">
        <v>3</v>
      </c>
      <c r="X58">
        <v>0.18</v>
      </c>
      <c r="Y58" s="61">
        <v>0.16</v>
      </c>
      <c r="Z58" s="61">
        <v>7.0000000000000007E-2</v>
      </c>
      <c r="AA58" s="61">
        <v>0.05</v>
      </c>
      <c r="AB58">
        <v>4.5</v>
      </c>
      <c r="AC58" s="61">
        <v>3.5</v>
      </c>
      <c r="AD58">
        <v>0.51</v>
      </c>
      <c r="AE58" s="61">
        <v>0.45</v>
      </c>
      <c r="AF58">
        <v>0.41</v>
      </c>
      <c r="AG58">
        <v>0.39</v>
      </c>
      <c r="AH58">
        <v>0.85</v>
      </c>
      <c r="AI58">
        <v>0.73</v>
      </c>
      <c r="AJ58">
        <v>4</v>
      </c>
      <c r="AK58">
        <v>3.4</v>
      </c>
      <c r="AL58" t="s">
        <v>498</v>
      </c>
    </row>
    <row r="59" spans="1:38" x14ac:dyDescent="0.35">
      <c r="A59" s="40" t="s">
        <v>152</v>
      </c>
      <c r="B59" s="33">
        <v>65</v>
      </c>
      <c r="C59" s="82">
        <v>0.03</v>
      </c>
      <c r="D59" s="82">
        <v>0.03</v>
      </c>
      <c r="E59" s="82">
        <v>2</v>
      </c>
      <c r="F59" s="82">
        <v>0.15</v>
      </c>
      <c r="G59" s="82">
        <v>0.28000000000000003</v>
      </c>
      <c r="H59" s="81">
        <v>0.92</v>
      </c>
      <c r="I59" s="82">
        <v>2.2000000000000002</v>
      </c>
      <c r="J59" s="86">
        <v>0.131136363636364</v>
      </c>
      <c r="K59" s="70">
        <v>0.14000000000000001</v>
      </c>
      <c r="L59" s="86">
        <v>3.8295454545454501E-2</v>
      </c>
      <c r="M59" s="70">
        <v>0.03</v>
      </c>
      <c r="N59" s="86">
        <v>3.0113636363636398</v>
      </c>
      <c r="O59" s="70">
        <v>3</v>
      </c>
      <c r="P59" s="86">
        <v>0.37477272727272698</v>
      </c>
      <c r="Q59" s="70">
        <v>0.37</v>
      </c>
      <c r="R59" s="86">
        <v>0.35113636363636402</v>
      </c>
      <c r="S59" s="70">
        <v>0.36</v>
      </c>
      <c r="T59" s="86">
        <v>0.55681818181818199</v>
      </c>
      <c r="U59" s="70">
        <v>0.54</v>
      </c>
      <c r="V59" s="86">
        <v>3.00454545454545</v>
      </c>
      <c r="W59" s="70">
        <v>3</v>
      </c>
      <c r="X59">
        <v>0.18</v>
      </c>
      <c r="Y59" s="61">
        <v>0.16</v>
      </c>
      <c r="Z59" s="61">
        <v>7.0000000000000007E-2</v>
      </c>
      <c r="AA59" s="61">
        <v>0.05</v>
      </c>
      <c r="AB59">
        <v>4.5</v>
      </c>
      <c r="AC59" s="61">
        <v>3.5</v>
      </c>
      <c r="AD59">
        <v>0.51</v>
      </c>
      <c r="AE59" s="61">
        <v>0.45</v>
      </c>
      <c r="AF59">
        <v>0.41</v>
      </c>
      <c r="AG59">
        <v>0.39</v>
      </c>
      <c r="AH59">
        <v>0.85</v>
      </c>
      <c r="AI59">
        <v>0.73</v>
      </c>
      <c r="AJ59">
        <v>4</v>
      </c>
      <c r="AK59">
        <v>3.4</v>
      </c>
      <c r="AL59" t="s">
        <v>498</v>
      </c>
    </row>
    <row r="60" spans="1:38" ht="23" x14ac:dyDescent="0.35">
      <c r="A60" s="40" t="s">
        <v>153</v>
      </c>
      <c r="B60" s="33">
        <v>66</v>
      </c>
      <c r="C60" s="82">
        <v>0.03</v>
      </c>
      <c r="D60" s="81">
        <v>0.12</v>
      </c>
      <c r="E60" s="80">
        <v>3</v>
      </c>
      <c r="F60" s="82">
        <v>0.16</v>
      </c>
      <c r="G60" s="82">
        <v>0.21</v>
      </c>
      <c r="H60" s="81">
        <v>0.82</v>
      </c>
      <c r="I60" s="82">
        <v>2.6</v>
      </c>
      <c r="J60" s="86">
        <v>0.131136363636364</v>
      </c>
      <c r="K60" s="70">
        <v>0.14000000000000001</v>
      </c>
      <c r="L60" s="86">
        <v>3.8295454545454501E-2</v>
      </c>
      <c r="M60" s="70">
        <v>0.03</v>
      </c>
      <c r="N60" s="86">
        <v>3.0113636363636398</v>
      </c>
      <c r="O60" s="70">
        <v>3</v>
      </c>
      <c r="P60" s="86">
        <v>0.37477272727272698</v>
      </c>
      <c r="Q60" s="70">
        <v>0.37</v>
      </c>
      <c r="R60" s="86">
        <v>0.35113636363636402</v>
      </c>
      <c r="S60" s="70">
        <v>0.36</v>
      </c>
      <c r="T60" s="86">
        <v>0.55681818181818199</v>
      </c>
      <c r="U60" s="70">
        <v>0.54</v>
      </c>
      <c r="V60" s="86">
        <v>3.00454545454545</v>
      </c>
      <c r="W60" s="70">
        <v>3</v>
      </c>
      <c r="X60">
        <v>0.18</v>
      </c>
      <c r="Y60" s="61">
        <v>0.16</v>
      </c>
      <c r="Z60" s="61">
        <v>7.0000000000000007E-2</v>
      </c>
      <c r="AA60" s="61">
        <v>0.05</v>
      </c>
      <c r="AB60">
        <v>4.5</v>
      </c>
      <c r="AC60" s="61">
        <v>3.5</v>
      </c>
      <c r="AD60">
        <v>0.51</v>
      </c>
      <c r="AE60" s="61">
        <v>0.45</v>
      </c>
      <c r="AF60">
        <v>0.41</v>
      </c>
      <c r="AG60">
        <v>0.39</v>
      </c>
      <c r="AH60">
        <v>0.85</v>
      </c>
      <c r="AI60">
        <v>0.73</v>
      </c>
      <c r="AJ60">
        <v>4</v>
      </c>
      <c r="AK60">
        <v>3.4</v>
      </c>
      <c r="AL60" t="s">
        <v>498</v>
      </c>
    </row>
    <row r="61" spans="1:38" ht="23" x14ac:dyDescent="0.35">
      <c r="A61" s="40" t="s">
        <v>154</v>
      </c>
      <c r="B61" s="33">
        <v>68</v>
      </c>
      <c r="C61" s="82">
        <v>0.12</v>
      </c>
      <c r="D61" s="81">
        <v>0.05</v>
      </c>
      <c r="E61" s="80">
        <v>3.5</v>
      </c>
      <c r="F61" s="80">
        <v>0.42</v>
      </c>
      <c r="G61" s="82">
        <v>0.32</v>
      </c>
      <c r="H61" s="82">
        <v>0.47</v>
      </c>
      <c r="I61" s="82">
        <v>3</v>
      </c>
      <c r="J61" s="86">
        <v>0.131136363636364</v>
      </c>
      <c r="K61" s="70">
        <v>0.14000000000000001</v>
      </c>
      <c r="L61" s="86">
        <v>3.8295454545454501E-2</v>
      </c>
      <c r="M61" s="70">
        <v>0.03</v>
      </c>
      <c r="N61" s="86">
        <v>3.0113636363636398</v>
      </c>
      <c r="O61" s="70">
        <v>3</v>
      </c>
      <c r="P61" s="86">
        <v>0.37477272727272698</v>
      </c>
      <c r="Q61" s="70">
        <v>0.37</v>
      </c>
      <c r="R61" s="86">
        <v>0.35113636363636402</v>
      </c>
      <c r="S61" s="70">
        <v>0.36</v>
      </c>
      <c r="T61" s="86">
        <v>0.55681818181818199</v>
      </c>
      <c r="U61" s="70">
        <v>0.54</v>
      </c>
      <c r="V61" s="86">
        <v>3.00454545454545</v>
      </c>
      <c r="W61" s="70">
        <v>3</v>
      </c>
      <c r="X61">
        <v>0.18</v>
      </c>
      <c r="Y61" s="61">
        <v>0.16</v>
      </c>
      <c r="Z61" s="61">
        <v>7.0000000000000007E-2</v>
      </c>
      <c r="AA61" s="61">
        <v>0.05</v>
      </c>
      <c r="AB61">
        <v>4.5</v>
      </c>
      <c r="AC61" s="61">
        <v>3.5</v>
      </c>
      <c r="AD61">
        <v>0.51</v>
      </c>
      <c r="AE61" s="61">
        <v>0.45</v>
      </c>
      <c r="AF61">
        <v>0.41</v>
      </c>
      <c r="AG61">
        <v>0.39</v>
      </c>
      <c r="AH61">
        <v>0.85</v>
      </c>
      <c r="AI61">
        <v>0.73</v>
      </c>
      <c r="AJ61">
        <v>4</v>
      </c>
      <c r="AK61">
        <v>3.4</v>
      </c>
      <c r="AL61" t="s">
        <v>498</v>
      </c>
    </row>
    <row r="62" spans="1:38" x14ac:dyDescent="0.35">
      <c r="A62" s="40" t="s">
        <v>155</v>
      </c>
      <c r="B62" s="33">
        <v>69</v>
      </c>
      <c r="C62" s="82">
        <v>0.12</v>
      </c>
      <c r="D62" s="81">
        <v>7.0000000000000007E-2</v>
      </c>
      <c r="E62" s="80">
        <v>3.5</v>
      </c>
      <c r="F62" s="82">
        <v>0.28000000000000003</v>
      </c>
      <c r="G62" s="82">
        <v>0.31</v>
      </c>
      <c r="H62" s="82">
        <v>0.46</v>
      </c>
      <c r="I62" s="82">
        <v>2.2000000000000002</v>
      </c>
      <c r="J62" s="86">
        <v>0.131136363636364</v>
      </c>
      <c r="K62" s="70">
        <v>0.14000000000000001</v>
      </c>
      <c r="L62" s="86">
        <v>3.8295454545454501E-2</v>
      </c>
      <c r="M62" s="70">
        <v>0.03</v>
      </c>
      <c r="N62" s="86">
        <v>3.0113636363636398</v>
      </c>
      <c r="O62" s="70">
        <v>3</v>
      </c>
      <c r="P62" s="86">
        <v>0.37477272727272698</v>
      </c>
      <c r="Q62" s="70">
        <v>0.37</v>
      </c>
      <c r="R62" s="86">
        <v>0.35113636363636402</v>
      </c>
      <c r="S62" s="70">
        <v>0.36</v>
      </c>
      <c r="T62" s="86">
        <v>0.55681818181818199</v>
      </c>
      <c r="U62" s="70">
        <v>0.54</v>
      </c>
      <c r="V62" s="86">
        <v>3.00454545454545</v>
      </c>
      <c r="W62" s="70">
        <v>3</v>
      </c>
      <c r="X62">
        <v>0.18</v>
      </c>
      <c r="Y62" s="61">
        <v>0.16</v>
      </c>
      <c r="Z62" s="61">
        <v>7.0000000000000007E-2</v>
      </c>
      <c r="AA62" s="61">
        <v>0.05</v>
      </c>
      <c r="AB62">
        <v>4.5</v>
      </c>
      <c r="AC62" s="61">
        <v>3.5</v>
      </c>
      <c r="AD62">
        <v>0.51</v>
      </c>
      <c r="AE62" s="61">
        <v>0.45</v>
      </c>
      <c r="AF62">
        <v>0.41</v>
      </c>
      <c r="AG62">
        <v>0.39</v>
      </c>
      <c r="AH62">
        <v>0.85</v>
      </c>
      <c r="AI62">
        <v>0.73</v>
      </c>
      <c r="AJ62">
        <v>4</v>
      </c>
      <c r="AK62">
        <v>3.4</v>
      </c>
      <c r="AL62" t="s">
        <v>498</v>
      </c>
    </row>
    <row r="63" spans="1:38" ht="23" x14ac:dyDescent="0.35">
      <c r="A63" s="40" t="s">
        <v>156</v>
      </c>
      <c r="B63" s="33">
        <v>70</v>
      </c>
      <c r="C63" s="82">
        <v>7.0000000000000007E-2</v>
      </c>
      <c r="D63" s="81">
        <v>0.09</v>
      </c>
      <c r="E63" s="80">
        <v>3</v>
      </c>
      <c r="F63" s="82">
        <v>0.27</v>
      </c>
      <c r="G63" s="82">
        <v>0.26</v>
      </c>
      <c r="H63" s="81">
        <v>0.81</v>
      </c>
      <c r="I63" s="82">
        <v>2.6</v>
      </c>
      <c r="J63" s="86">
        <v>0.131136363636364</v>
      </c>
      <c r="K63" s="70">
        <v>0.14000000000000001</v>
      </c>
      <c r="L63" s="86">
        <v>3.8295454545454501E-2</v>
      </c>
      <c r="M63" s="70">
        <v>0.03</v>
      </c>
      <c r="N63" s="86">
        <v>3.0113636363636398</v>
      </c>
      <c r="O63" s="70">
        <v>3</v>
      </c>
      <c r="P63" s="86">
        <v>0.37477272727272698</v>
      </c>
      <c r="Q63" s="70">
        <v>0.37</v>
      </c>
      <c r="R63" s="86">
        <v>0.35113636363636402</v>
      </c>
      <c r="S63" s="70">
        <v>0.36</v>
      </c>
      <c r="T63" s="86">
        <v>0.55681818181818199</v>
      </c>
      <c r="U63" s="70">
        <v>0.54</v>
      </c>
      <c r="V63" s="86">
        <v>3.00454545454545</v>
      </c>
      <c r="W63" s="70">
        <v>3</v>
      </c>
      <c r="X63">
        <v>0.18</v>
      </c>
      <c r="Y63" s="61">
        <v>0.16</v>
      </c>
      <c r="Z63" s="61">
        <v>7.0000000000000007E-2</v>
      </c>
      <c r="AA63" s="61">
        <v>0.05</v>
      </c>
      <c r="AB63">
        <v>4.5</v>
      </c>
      <c r="AC63" s="61">
        <v>3.5</v>
      </c>
      <c r="AD63">
        <v>0.51</v>
      </c>
      <c r="AE63" s="61">
        <v>0.45</v>
      </c>
      <c r="AF63">
        <v>0.41</v>
      </c>
      <c r="AG63">
        <v>0.39</v>
      </c>
      <c r="AH63">
        <v>0.85</v>
      </c>
      <c r="AI63">
        <v>0.73</v>
      </c>
      <c r="AJ63">
        <v>4</v>
      </c>
      <c r="AK63">
        <v>3.4</v>
      </c>
      <c r="AL63" t="s">
        <v>498</v>
      </c>
    </row>
    <row r="64" spans="1:38" ht="23" x14ac:dyDescent="0.35">
      <c r="A64" s="40" t="s">
        <v>157</v>
      </c>
      <c r="B64" s="33">
        <v>71</v>
      </c>
      <c r="C64" s="82">
        <v>0.11</v>
      </c>
      <c r="D64" s="82">
        <v>0.03</v>
      </c>
      <c r="E64" s="82">
        <v>2.5</v>
      </c>
      <c r="F64" s="82">
        <v>0.39</v>
      </c>
      <c r="G64" s="82">
        <v>0.36</v>
      </c>
      <c r="H64" s="82">
        <v>0.59</v>
      </c>
      <c r="I64" s="82">
        <v>2.6</v>
      </c>
      <c r="J64" s="86">
        <v>0.131136363636364</v>
      </c>
      <c r="K64" s="70">
        <v>0.14000000000000001</v>
      </c>
      <c r="L64" s="86">
        <v>3.8295454545454501E-2</v>
      </c>
      <c r="M64" s="70">
        <v>0.03</v>
      </c>
      <c r="N64" s="86">
        <v>3.0113636363636398</v>
      </c>
      <c r="O64" s="70">
        <v>3</v>
      </c>
      <c r="P64" s="86">
        <v>0.37477272727272698</v>
      </c>
      <c r="Q64" s="70">
        <v>0.37</v>
      </c>
      <c r="R64" s="86">
        <v>0.35113636363636402</v>
      </c>
      <c r="S64" s="70">
        <v>0.36</v>
      </c>
      <c r="T64" s="86">
        <v>0.55681818181818199</v>
      </c>
      <c r="U64" s="70">
        <v>0.54</v>
      </c>
      <c r="V64" s="86">
        <v>3.00454545454545</v>
      </c>
      <c r="W64" s="70">
        <v>3</v>
      </c>
      <c r="X64">
        <v>0.18</v>
      </c>
      <c r="Y64" s="61">
        <v>0.16</v>
      </c>
      <c r="Z64" s="61">
        <v>7.0000000000000007E-2</v>
      </c>
      <c r="AA64" s="61">
        <v>0.05</v>
      </c>
      <c r="AB64">
        <v>4.5</v>
      </c>
      <c r="AC64" s="61">
        <v>3.5</v>
      </c>
      <c r="AD64">
        <v>0.51</v>
      </c>
      <c r="AE64" s="61">
        <v>0.45</v>
      </c>
      <c r="AF64">
        <v>0.41</v>
      </c>
      <c r="AG64">
        <v>0.39</v>
      </c>
      <c r="AH64">
        <v>0.85</v>
      </c>
      <c r="AI64">
        <v>0.73</v>
      </c>
      <c r="AJ64">
        <v>4</v>
      </c>
      <c r="AK64">
        <v>3.4</v>
      </c>
      <c r="AL64" t="s">
        <v>498</v>
      </c>
    </row>
    <row r="65" spans="1:38" x14ac:dyDescent="0.35">
      <c r="A65" s="40" t="s">
        <v>158</v>
      </c>
      <c r="B65" s="33">
        <v>72</v>
      </c>
      <c r="C65" s="82">
        <v>0.12</v>
      </c>
      <c r="D65" s="81">
        <v>7.0000000000000007E-2</v>
      </c>
      <c r="E65" s="80">
        <v>3.5</v>
      </c>
      <c r="F65" s="82">
        <v>0.25</v>
      </c>
      <c r="G65" s="82">
        <v>0.32</v>
      </c>
      <c r="H65" s="80">
        <v>0.62</v>
      </c>
      <c r="I65" s="82">
        <v>2.8</v>
      </c>
      <c r="J65" s="86">
        <v>0.131136363636364</v>
      </c>
      <c r="K65" s="70">
        <v>0.14000000000000001</v>
      </c>
      <c r="L65" s="86">
        <v>3.8295454545454501E-2</v>
      </c>
      <c r="M65" s="70">
        <v>0.03</v>
      </c>
      <c r="N65" s="86">
        <v>3.0113636363636398</v>
      </c>
      <c r="O65" s="70">
        <v>3</v>
      </c>
      <c r="P65" s="86">
        <v>0.37477272727272698</v>
      </c>
      <c r="Q65" s="70">
        <v>0.37</v>
      </c>
      <c r="R65" s="86">
        <v>0.35113636363636402</v>
      </c>
      <c r="S65" s="70">
        <v>0.36</v>
      </c>
      <c r="T65" s="86">
        <v>0.55681818181818199</v>
      </c>
      <c r="U65" s="70">
        <v>0.54</v>
      </c>
      <c r="V65" s="86">
        <v>3.00454545454545</v>
      </c>
      <c r="W65" s="70">
        <v>3</v>
      </c>
      <c r="X65">
        <v>0.18</v>
      </c>
      <c r="Y65" s="61">
        <v>0.16</v>
      </c>
      <c r="Z65" s="61">
        <v>7.0000000000000007E-2</v>
      </c>
      <c r="AA65" s="61">
        <v>0.05</v>
      </c>
      <c r="AB65">
        <v>4.5</v>
      </c>
      <c r="AC65" s="61">
        <v>3.5</v>
      </c>
      <c r="AD65">
        <v>0.51</v>
      </c>
      <c r="AE65" s="61">
        <v>0.45</v>
      </c>
      <c r="AF65">
        <v>0.41</v>
      </c>
      <c r="AG65">
        <v>0.39</v>
      </c>
      <c r="AH65">
        <v>0.85</v>
      </c>
      <c r="AI65">
        <v>0.73</v>
      </c>
      <c r="AJ65">
        <v>4</v>
      </c>
      <c r="AK65">
        <v>3.4</v>
      </c>
      <c r="AL65" t="s">
        <v>498</v>
      </c>
    </row>
    <row r="66" spans="1:38" ht="23" x14ac:dyDescent="0.35">
      <c r="A66" s="40" t="s">
        <v>159</v>
      </c>
      <c r="B66" s="33">
        <v>73</v>
      </c>
      <c r="C66" s="82">
        <v>0.11</v>
      </c>
      <c r="D66" s="82">
        <v>0.03</v>
      </c>
      <c r="E66" s="82">
        <v>2.5</v>
      </c>
      <c r="F66" s="82">
        <v>0.35</v>
      </c>
      <c r="G66" s="82">
        <v>0.36</v>
      </c>
      <c r="H66" s="82">
        <v>0.5</v>
      </c>
      <c r="I66" s="82">
        <v>2.6</v>
      </c>
      <c r="J66" s="86">
        <v>0.131136363636364</v>
      </c>
      <c r="K66" s="70">
        <v>0.14000000000000001</v>
      </c>
      <c r="L66" s="86">
        <v>3.8295454545454501E-2</v>
      </c>
      <c r="M66" s="70">
        <v>0.03</v>
      </c>
      <c r="N66" s="86">
        <v>3.0113636363636398</v>
      </c>
      <c r="O66" s="70">
        <v>3</v>
      </c>
      <c r="P66" s="86">
        <v>0.37477272727272698</v>
      </c>
      <c r="Q66" s="70">
        <v>0.37</v>
      </c>
      <c r="R66" s="86">
        <v>0.35113636363636402</v>
      </c>
      <c r="S66" s="70">
        <v>0.36</v>
      </c>
      <c r="T66" s="86">
        <v>0.55681818181818199</v>
      </c>
      <c r="U66" s="70">
        <v>0.54</v>
      </c>
      <c r="V66" s="86">
        <v>3.00454545454545</v>
      </c>
      <c r="W66" s="70">
        <v>3</v>
      </c>
      <c r="X66">
        <v>0.18</v>
      </c>
      <c r="Y66" s="61">
        <v>0.16</v>
      </c>
      <c r="Z66" s="61">
        <v>7.0000000000000007E-2</v>
      </c>
      <c r="AA66" s="61">
        <v>0.05</v>
      </c>
      <c r="AB66">
        <v>4.5</v>
      </c>
      <c r="AC66" s="61">
        <v>3.5</v>
      </c>
      <c r="AD66">
        <v>0.51</v>
      </c>
      <c r="AE66" s="61">
        <v>0.45</v>
      </c>
      <c r="AF66">
        <v>0.41</v>
      </c>
      <c r="AG66">
        <v>0.39</v>
      </c>
      <c r="AH66">
        <v>0.85</v>
      </c>
      <c r="AI66">
        <v>0.73</v>
      </c>
      <c r="AJ66">
        <v>4</v>
      </c>
      <c r="AK66">
        <v>3.4</v>
      </c>
      <c r="AL66" t="s">
        <v>498</v>
      </c>
    </row>
    <row r="67" spans="1:38" ht="34.5" x14ac:dyDescent="0.35">
      <c r="A67" s="40" t="s">
        <v>160</v>
      </c>
      <c r="B67" s="33">
        <v>74</v>
      </c>
      <c r="C67" s="82">
        <v>0.08</v>
      </c>
      <c r="D67" s="81">
        <v>7.0000000000000007E-2</v>
      </c>
      <c r="E67" s="80">
        <v>3</v>
      </c>
      <c r="F67" s="82">
        <v>0.24</v>
      </c>
      <c r="G67" s="82">
        <v>0.24</v>
      </c>
      <c r="H67" s="80">
        <v>0.67</v>
      </c>
      <c r="I67" s="82">
        <v>2.4</v>
      </c>
      <c r="J67" s="86">
        <v>0.131136363636364</v>
      </c>
      <c r="K67" s="70">
        <v>0.14000000000000001</v>
      </c>
      <c r="L67" s="86">
        <v>3.8295454545454501E-2</v>
      </c>
      <c r="M67" s="70">
        <v>0.03</v>
      </c>
      <c r="N67" s="86">
        <v>3.0113636363636398</v>
      </c>
      <c r="O67" s="70">
        <v>3</v>
      </c>
      <c r="P67" s="86">
        <v>0.37477272727272698</v>
      </c>
      <c r="Q67" s="70">
        <v>0.37</v>
      </c>
      <c r="R67" s="86">
        <v>0.35113636363636402</v>
      </c>
      <c r="S67" s="70">
        <v>0.36</v>
      </c>
      <c r="T67" s="86">
        <v>0.55681818181818199</v>
      </c>
      <c r="U67" s="70">
        <v>0.54</v>
      </c>
      <c r="V67" s="86">
        <v>3.00454545454545</v>
      </c>
      <c r="W67" s="70">
        <v>3</v>
      </c>
      <c r="X67">
        <v>0.18</v>
      </c>
      <c r="Y67" s="61">
        <v>0.16</v>
      </c>
      <c r="Z67" s="61">
        <v>7.0000000000000007E-2</v>
      </c>
      <c r="AA67" s="61">
        <v>0.05</v>
      </c>
      <c r="AB67">
        <v>4.5</v>
      </c>
      <c r="AC67" s="61">
        <v>3.5</v>
      </c>
      <c r="AD67">
        <v>0.51</v>
      </c>
      <c r="AE67" s="61">
        <v>0.45</v>
      </c>
      <c r="AF67">
        <v>0.41</v>
      </c>
      <c r="AG67">
        <v>0.39</v>
      </c>
      <c r="AH67">
        <v>0.85</v>
      </c>
      <c r="AI67">
        <v>0.73</v>
      </c>
      <c r="AJ67">
        <v>4</v>
      </c>
      <c r="AK67">
        <v>3.4</v>
      </c>
      <c r="AL67" t="s">
        <v>498</v>
      </c>
    </row>
    <row r="68" spans="1:38" ht="23" x14ac:dyDescent="0.35">
      <c r="A68" s="40" t="s">
        <v>161</v>
      </c>
      <c r="B68" s="33">
        <v>75</v>
      </c>
      <c r="C68" s="80">
        <v>0.15</v>
      </c>
      <c r="D68" s="82">
        <v>0.03</v>
      </c>
      <c r="E68" s="80">
        <v>3.5</v>
      </c>
      <c r="F68" s="82">
        <v>0.35</v>
      </c>
      <c r="G68" s="82">
        <v>0.32</v>
      </c>
      <c r="H68" s="82">
        <v>0.12</v>
      </c>
      <c r="I68" s="82">
        <v>2.4</v>
      </c>
      <c r="J68" s="86">
        <v>0.131136363636364</v>
      </c>
      <c r="K68" s="70">
        <v>0.14000000000000001</v>
      </c>
      <c r="L68" s="86">
        <v>3.8295454545454501E-2</v>
      </c>
      <c r="M68" s="70">
        <v>0.03</v>
      </c>
      <c r="N68" s="86">
        <v>3.0113636363636398</v>
      </c>
      <c r="O68" s="70">
        <v>3</v>
      </c>
      <c r="P68" s="86">
        <v>0.37477272727272698</v>
      </c>
      <c r="Q68" s="70">
        <v>0.37</v>
      </c>
      <c r="R68" s="86">
        <v>0.35113636363636402</v>
      </c>
      <c r="S68" s="70">
        <v>0.36</v>
      </c>
      <c r="T68" s="86">
        <v>0.55681818181818199</v>
      </c>
      <c r="U68" s="70">
        <v>0.54</v>
      </c>
      <c r="V68" s="86">
        <v>3.00454545454545</v>
      </c>
      <c r="W68" s="70">
        <v>3</v>
      </c>
      <c r="X68">
        <v>0.18</v>
      </c>
      <c r="Y68" s="61">
        <v>0.16</v>
      </c>
      <c r="Z68" s="61">
        <v>7.0000000000000007E-2</v>
      </c>
      <c r="AA68" s="61">
        <v>0.05</v>
      </c>
      <c r="AB68">
        <v>4.5</v>
      </c>
      <c r="AC68" s="61">
        <v>3.5</v>
      </c>
      <c r="AD68">
        <v>0.51</v>
      </c>
      <c r="AE68" s="61">
        <v>0.45</v>
      </c>
      <c r="AF68">
        <v>0.41</v>
      </c>
      <c r="AG68">
        <v>0.39</v>
      </c>
      <c r="AH68">
        <v>0.85</v>
      </c>
      <c r="AI68">
        <v>0.73</v>
      </c>
      <c r="AJ68">
        <v>4</v>
      </c>
      <c r="AK68">
        <v>3.4</v>
      </c>
      <c r="AL68" t="s">
        <v>498</v>
      </c>
    </row>
    <row r="69" spans="1:38" x14ac:dyDescent="0.35">
      <c r="A69" s="40" t="s">
        <v>162</v>
      </c>
      <c r="B69" s="33">
        <v>77</v>
      </c>
      <c r="C69" s="82">
        <v>0.09</v>
      </c>
      <c r="D69" s="82">
        <v>0.03</v>
      </c>
      <c r="E69" s="82">
        <v>2</v>
      </c>
      <c r="F69" s="82">
        <v>0.37</v>
      </c>
      <c r="G69" s="82">
        <v>0.32</v>
      </c>
      <c r="H69" s="80">
        <v>0.67</v>
      </c>
      <c r="I69" s="82">
        <v>2.6</v>
      </c>
      <c r="J69" s="86">
        <v>0.131136363636364</v>
      </c>
      <c r="K69" s="70">
        <v>0.14000000000000001</v>
      </c>
      <c r="L69" s="86">
        <v>3.8295454545454501E-2</v>
      </c>
      <c r="M69" s="70">
        <v>0.03</v>
      </c>
      <c r="N69" s="86">
        <v>3.0113636363636398</v>
      </c>
      <c r="O69" s="70">
        <v>3</v>
      </c>
      <c r="P69" s="86">
        <v>0.37477272727272698</v>
      </c>
      <c r="Q69" s="70">
        <v>0.37</v>
      </c>
      <c r="R69" s="86">
        <v>0.35113636363636402</v>
      </c>
      <c r="S69" s="70">
        <v>0.36</v>
      </c>
      <c r="T69" s="86">
        <v>0.55681818181818199</v>
      </c>
      <c r="U69" s="70">
        <v>0.54</v>
      </c>
      <c r="V69" s="86">
        <v>3.00454545454545</v>
      </c>
      <c r="W69" s="70">
        <v>3</v>
      </c>
      <c r="X69">
        <v>0.18</v>
      </c>
      <c r="Y69" s="61">
        <v>0.16</v>
      </c>
      <c r="Z69" s="61">
        <v>7.0000000000000007E-2</v>
      </c>
      <c r="AA69" s="61">
        <v>0.05</v>
      </c>
      <c r="AB69">
        <v>4.5</v>
      </c>
      <c r="AC69" s="61">
        <v>3.5</v>
      </c>
      <c r="AD69">
        <v>0.51</v>
      </c>
      <c r="AE69" s="61">
        <v>0.45</v>
      </c>
      <c r="AF69">
        <v>0.41</v>
      </c>
      <c r="AG69">
        <v>0.39</v>
      </c>
      <c r="AH69">
        <v>0.85</v>
      </c>
      <c r="AI69">
        <v>0.73</v>
      </c>
      <c r="AJ69">
        <v>4</v>
      </c>
      <c r="AK69">
        <v>3.4</v>
      </c>
      <c r="AL69" t="s">
        <v>498</v>
      </c>
    </row>
    <row r="70" spans="1:38" ht="23" x14ac:dyDescent="0.35">
      <c r="A70" s="40" t="s">
        <v>163</v>
      </c>
      <c r="B70" s="33">
        <v>78</v>
      </c>
      <c r="C70" s="82">
        <v>0.09</v>
      </c>
      <c r="D70" s="82">
        <v>0.01</v>
      </c>
      <c r="E70" s="82">
        <v>1</v>
      </c>
      <c r="F70" s="82">
        <v>0.3</v>
      </c>
      <c r="G70" s="82">
        <v>0.31</v>
      </c>
      <c r="H70" s="82">
        <v>0.47</v>
      </c>
      <c r="I70" s="82">
        <v>1.4</v>
      </c>
      <c r="J70" s="86">
        <v>0.131136363636364</v>
      </c>
      <c r="K70" s="70">
        <v>0.14000000000000001</v>
      </c>
      <c r="L70" s="86">
        <v>3.8295454545454501E-2</v>
      </c>
      <c r="M70" s="70">
        <v>0.03</v>
      </c>
      <c r="N70" s="86">
        <v>3.0113636363636398</v>
      </c>
      <c r="O70" s="70">
        <v>3</v>
      </c>
      <c r="P70" s="86">
        <v>0.37477272727272698</v>
      </c>
      <c r="Q70" s="70">
        <v>0.37</v>
      </c>
      <c r="R70" s="86">
        <v>0.35113636363636402</v>
      </c>
      <c r="S70" s="70">
        <v>0.36</v>
      </c>
      <c r="T70" s="86">
        <v>0.55681818181818199</v>
      </c>
      <c r="U70" s="70">
        <v>0.54</v>
      </c>
      <c r="V70" s="86">
        <v>3.00454545454545</v>
      </c>
      <c r="W70" s="70">
        <v>3</v>
      </c>
      <c r="X70">
        <v>0.18</v>
      </c>
      <c r="Y70" s="61">
        <v>0.16</v>
      </c>
      <c r="Z70" s="61">
        <v>7.0000000000000007E-2</v>
      </c>
      <c r="AA70" s="61">
        <v>0.05</v>
      </c>
      <c r="AB70">
        <v>4.5</v>
      </c>
      <c r="AC70" s="61">
        <v>3.5</v>
      </c>
      <c r="AD70">
        <v>0.51</v>
      </c>
      <c r="AE70" s="61">
        <v>0.45</v>
      </c>
      <c r="AF70">
        <v>0.41</v>
      </c>
      <c r="AG70">
        <v>0.39</v>
      </c>
      <c r="AH70">
        <v>0.85</v>
      </c>
      <c r="AI70">
        <v>0.73</v>
      </c>
      <c r="AJ70">
        <v>4</v>
      </c>
      <c r="AK70">
        <v>3.4</v>
      </c>
      <c r="AL70" t="s">
        <v>498</v>
      </c>
    </row>
    <row r="71" spans="1:38" x14ac:dyDescent="0.35">
      <c r="A71" s="40" t="s">
        <v>164</v>
      </c>
      <c r="B71" s="33">
        <v>79</v>
      </c>
      <c r="C71" s="82">
        <v>0.14000000000000001</v>
      </c>
      <c r="D71" s="82">
        <v>0.01</v>
      </c>
      <c r="E71" s="82">
        <v>2</v>
      </c>
      <c r="F71" s="82">
        <v>0.28999999999999998</v>
      </c>
      <c r="G71" s="80">
        <v>0.38</v>
      </c>
      <c r="H71" s="80">
        <v>0.73</v>
      </c>
      <c r="I71" s="82">
        <v>2.6</v>
      </c>
      <c r="J71" s="86">
        <v>0.131136363636364</v>
      </c>
      <c r="K71" s="70">
        <v>0.14000000000000001</v>
      </c>
      <c r="L71" s="86">
        <v>3.8295454545454501E-2</v>
      </c>
      <c r="M71" s="70">
        <v>0.03</v>
      </c>
      <c r="N71" s="86">
        <v>3.0113636363636398</v>
      </c>
      <c r="O71" s="70">
        <v>3</v>
      </c>
      <c r="P71" s="86">
        <v>0.37477272727272698</v>
      </c>
      <c r="Q71" s="70">
        <v>0.37</v>
      </c>
      <c r="R71" s="86">
        <v>0.35113636363636402</v>
      </c>
      <c r="S71" s="70">
        <v>0.36</v>
      </c>
      <c r="T71" s="86">
        <v>0.55681818181818199</v>
      </c>
      <c r="U71" s="70">
        <v>0.54</v>
      </c>
      <c r="V71" s="86">
        <v>3.00454545454545</v>
      </c>
      <c r="W71" s="70">
        <v>3</v>
      </c>
      <c r="X71">
        <v>0.18</v>
      </c>
      <c r="Y71" s="61">
        <v>0.16</v>
      </c>
      <c r="Z71" s="61">
        <v>7.0000000000000007E-2</v>
      </c>
      <c r="AA71" s="61">
        <v>0.05</v>
      </c>
      <c r="AB71">
        <v>4.5</v>
      </c>
      <c r="AC71" s="61">
        <v>3.5</v>
      </c>
      <c r="AD71">
        <v>0.51</v>
      </c>
      <c r="AE71" s="61">
        <v>0.45</v>
      </c>
      <c r="AF71">
        <v>0.41</v>
      </c>
      <c r="AG71">
        <v>0.39</v>
      </c>
      <c r="AH71">
        <v>0.85</v>
      </c>
      <c r="AI71">
        <v>0.73</v>
      </c>
      <c r="AJ71">
        <v>4</v>
      </c>
      <c r="AK71">
        <v>3.4</v>
      </c>
      <c r="AL71" t="s">
        <v>498</v>
      </c>
    </row>
    <row r="72" spans="1:38" x14ac:dyDescent="0.35">
      <c r="A72" s="40" t="s">
        <v>165</v>
      </c>
      <c r="B72" s="33">
        <v>80</v>
      </c>
      <c r="C72" s="82">
        <v>0.11</v>
      </c>
      <c r="D72" s="82">
        <v>0.01</v>
      </c>
      <c r="E72" s="82">
        <v>1.5</v>
      </c>
      <c r="F72" s="82">
        <v>0.36</v>
      </c>
      <c r="G72" s="80">
        <v>0.4</v>
      </c>
      <c r="H72" s="82">
        <v>0.45</v>
      </c>
      <c r="I72" s="82">
        <v>2.4</v>
      </c>
      <c r="J72" s="86">
        <v>0.131136363636364</v>
      </c>
      <c r="K72" s="70">
        <v>0.14000000000000001</v>
      </c>
      <c r="L72" s="86">
        <v>3.8295454545454501E-2</v>
      </c>
      <c r="M72" s="70">
        <v>0.03</v>
      </c>
      <c r="N72" s="86">
        <v>3.0113636363636398</v>
      </c>
      <c r="O72" s="70">
        <v>3</v>
      </c>
      <c r="P72" s="86">
        <v>0.37477272727272698</v>
      </c>
      <c r="Q72" s="70">
        <v>0.37</v>
      </c>
      <c r="R72" s="86">
        <v>0.35113636363636402</v>
      </c>
      <c r="S72" s="70">
        <v>0.36</v>
      </c>
      <c r="T72" s="86">
        <v>0.55681818181818199</v>
      </c>
      <c r="U72" s="70">
        <v>0.54</v>
      </c>
      <c r="V72" s="86">
        <v>3.00454545454545</v>
      </c>
      <c r="W72" s="70">
        <v>3</v>
      </c>
      <c r="X72">
        <v>0.18</v>
      </c>
      <c r="Y72" s="61">
        <v>0.16</v>
      </c>
      <c r="Z72" s="61">
        <v>7.0000000000000007E-2</v>
      </c>
      <c r="AA72" s="61">
        <v>0.05</v>
      </c>
      <c r="AB72">
        <v>4.5</v>
      </c>
      <c r="AC72" s="61">
        <v>3.5</v>
      </c>
      <c r="AD72">
        <v>0.51</v>
      </c>
      <c r="AE72" s="61">
        <v>0.45</v>
      </c>
      <c r="AF72">
        <v>0.41</v>
      </c>
      <c r="AG72">
        <v>0.39</v>
      </c>
      <c r="AH72">
        <v>0.85</v>
      </c>
      <c r="AI72">
        <v>0.73</v>
      </c>
      <c r="AJ72">
        <v>4</v>
      </c>
      <c r="AK72">
        <v>3.4</v>
      </c>
      <c r="AL72" t="s">
        <v>498</v>
      </c>
    </row>
    <row r="73" spans="1:38" ht="23" x14ac:dyDescent="0.35">
      <c r="A73" s="40" t="s">
        <v>166</v>
      </c>
      <c r="B73" s="33">
        <v>81</v>
      </c>
      <c r="C73" s="82">
        <v>0.11</v>
      </c>
      <c r="D73" s="82">
        <v>0.02</v>
      </c>
      <c r="E73" s="82">
        <v>1.5</v>
      </c>
      <c r="F73" s="82">
        <v>0.38</v>
      </c>
      <c r="G73" s="82">
        <v>0.33</v>
      </c>
      <c r="H73" s="82">
        <v>0.33</v>
      </c>
      <c r="I73" s="82">
        <v>1.8</v>
      </c>
      <c r="J73" s="86">
        <v>0.131136363636364</v>
      </c>
      <c r="K73" s="70">
        <v>0.14000000000000001</v>
      </c>
      <c r="L73" s="86">
        <v>3.8295454545454501E-2</v>
      </c>
      <c r="M73" s="70">
        <v>0.03</v>
      </c>
      <c r="N73" s="86">
        <v>3.0113636363636398</v>
      </c>
      <c r="O73" s="70">
        <v>3</v>
      </c>
      <c r="P73" s="86">
        <v>0.37477272727272698</v>
      </c>
      <c r="Q73" s="70">
        <v>0.37</v>
      </c>
      <c r="R73" s="86">
        <v>0.35113636363636402</v>
      </c>
      <c r="S73" s="70">
        <v>0.36</v>
      </c>
      <c r="T73" s="86">
        <v>0.55681818181818199</v>
      </c>
      <c r="U73" s="70">
        <v>0.54</v>
      </c>
      <c r="V73" s="86">
        <v>3.00454545454545</v>
      </c>
      <c r="W73" s="70">
        <v>3</v>
      </c>
      <c r="X73">
        <v>0.18</v>
      </c>
      <c r="Y73" s="61">
        <v>0.16</v>
      </c>
      <c r="Z73" s="61">
        <v>7.0000000000000007E-2</v>
      </c>
      <c r="AA73" s="61">
        <v>0.05</v>
      </c>
      <c r="AB73">
        <v>4.5</v>
      </c>
      <c r="AC73" s="61">
        <v>3.5</v>
      </c>
      <c r="AD73">
        <v>0.51</v>
      </c>
      <c r="AE73" s="61">
        <v>0.45</v>
      </c>
      <c r="AF73">
        <v>0.41</v>
      </c>
      <c r="AG73">
        <v>0.39</v>
      </c>
      <c r="AH73">
        <v>0.85</v>
      </c>
      <c r="AI73">
        <v>0.73</v>
      </c>
      <c r="AJ73">
        <v>4</v>
      </c>
      <c r="AK73">
        <v>3.4</v>
      </c>
      <c r="AL73" t="s">
        <v>498</v>
      </c>
    </row>
    <row r="74" spans="1:38" ht="23" x14ac:dyDescent="0.35">
      <c r="A74" s="40" t="s">
        <v>167</v>
      </c>
      <c r="B74" s="33">
        <v>82</v>
      </c>
      <c r="C74" s="82">
        <v>0.06</v>
      </c>
      <c r="D74" s="82">
        <v>0.03</v>
      </c>
      <c r="E74" s="82">
        <v>2.5</v>
      </c>
      <c r="F74" s="82">
        <v>0.2</v>
      </c>
      <c r="G74" s="82">
        <v>0.23</v>
      </c>
      <c r="H74" s="80">
        <v>0.72</v>
      </c>
      <c r="I74" s="82">
        <v>2.2000000000000002</v>
      </c>
      <c r="J74" s="86">
        <v>0.131136363636364</v>
      </c>
      <c r="K74" s="70">
        <v>0.14000000000000001</v>
      </c>
      <c r="L74" s="86">
        <v>3.8295454545454501E-2</v>
      </c>
      <c r="M74" s="70">
        <v>0.03</v>
      </c>
      <c r="N74" s="86">
        <v>3.0113636363636398</v>
      </c>
      <c r="O74" s="70">
        <v>3</v>
      </c>
      <c r="P74" s="86">
        <v>0.37477272727272698</v>
      </c>
      <c r="Q74" s="70">
        <v>0.37</v>
      </c>
      <c r="R74" s="86">
        <v>0.35113636363636402</v>
      </c>
      <c r="S74" s="70">
        <v>0.36</v>
      </c>
      <c r="T74" s="86">
        <v>0.55681818181818199</v>
      </c>
      <c r="U74" s="70">
        <v>0.54</v>
      </c>
      <c r="V74" s="86">
        <v>3.00454545454545</v>
      </c>
      <c r="W74" s="70">
        <v>3</v>
      </c>
      <c r="X74">
        <v>0.18</v>
      </c>
      <c r="Y74" s="61">
        <v>0.16</v>
      </c>
      <c r="Z74" s="61">
        <v>7.0000000000000007E-2</v>
      </c>
      <c r="AA74" s="61">
        <v>0.05</v>
      </c>
      <c r="AB74">
        <v>4.5</v>
      </c>
      <c r="AC74" s="61">
        <v>3.5</v>
      </c>
      <c r="AD74">
        <v>0.51</v>
      </c>
      <c r="AE74" s="61">
        <v>0.45</v>
      </c>
      <c r="AF74">
        <v>0.41</v>
      </c>
      <c r="AG74">
        <v>0.39</v>
      </c>
      <c r="AH74">
        <v>0.85</v>
      </c>
      <c r="AI74">
        <v>0.73</v>
      </c>
      <c r="AJ74">
        <v>4</v>
      </c>
      <c r="AK74">
        <v>3.4</v>
      </c>
      <c r="AL74" t="s">
        <v>498</v>
      </c>
    </row>
    <row r="75" spans="1:38" ht="23" x14ac:dyDescent="0.35">
      <c r="A75" s="40" t="s">
        <v>168</v>
      </c>
      <c r="B75" s="33">
        <v>84</v>
      </c>
      <c r="C75" s="82">
        <v>0.04</v>
      </c>
      <c r="D75" s="80">
        <v>0.04</v>
      </c>
      <c r="E75" s="82">
        <v>2.5</v>
      </c>
      <c r="F75" s="81">
        <v>0.57999999999999996</v>
      </c>
      <c r="G75" s="82">
        <v>0.33</v>
      </c>
      <c r="H75" s="81">
        <v>0.89</v>
      </c>
      <c r="I75" s="80">
        <v>3.4</v>
      </c>
      <c r="J75" s="86">
        <v>0.131136363636364</v>
      </c>
      <c r="K75" s="70">
        <v>0.14000000000000001</v>
      </c>
      <c r="L75" s="86">
        <v>3.8295454545454501E-2</v>
      </c>
      <c r="M75" s="70">
        <v>0.03</v>
      </c>
      <c r="N75" s="86">
        <v>3.0113636363636398</v>
      </c>
      <c r="O75" s="70">
        <v>3</v>
      </c>
      <c r="P75" s="86">
        <v>0.37477272727272698</v>
      </c>
      <c r="Q75" s="70">
        <v>0.37</v>
      </c>
      <c r="R75" s="86">
        <v>0.35113636363636402</v>
      </c>
      <c r="S75" s="70">
        <v>0.36</v>
      </c>
      <c r="T75" s="86">
        <v>0.55681818181818199</v>
      </c>
      <c r="U75" s="70">
        <v>0.54</v>
      </c>
      <c r="V75" s="86">
        <v>3.00454545454545</v>
      </c>
      <c r="W75" s="70">
        <v>3</v>
      </c>
      <c r="X75">
        <v>0.18</v>
      </c>
      <c r="Y75" s="61">
        <v>0.16</v>
      </c>
      <c r="Z75" s="61">
        <v>7.0000000000000007E-2</v>
      </c>
      <c r="AA75" s="61">
        <v>0.05</v>
      </c>
      <c r="AB75">
        <v>4.5</v>
      </c>
      <c r="AC75" s="61">
        <v>3.5</v>
      </c>
      <c r="AD75">
        <v>0.51</v>
      </c>
      <c r="AE75" s="61">
        <v>0.45</v>
      </c>
      <c r="AF75">
        <v>0.41</v>
      </c>
      <c r="AG75">
        <v>0.39</v>
      </c>
      <c r="AH75">
        <v>0.85</v>
      </c>
      <c r="AI75">
        <v>0.73</v>
      </c>
      <c r="AJ75">
        <v>4</v>
      </c>
      <c r="AK75">
        <v>3.4</v>
      </c>
      <c r="AL75" t="s">
        <v>498</v>
      </c>
    </row>
    <row r="76" spans="1:38" ht="23" x14ac:dyDescent="0.35">
      <c r="A76" s="40" t="s">
        <v>169</v>
      </c>
      <c r="B76" s="33">
        <v>85</v>
      </c>
      <c r="C76" s="80">
        <v>0.16</v>
      </c>
      <c r="D76" s="82">
        <v>0.03</v>
      </c>
      <c r="E76" s="80">
        <v>3</v>
      </c>
      <c r="F76" s="82">
        <v>0.33</v>
      </c>
      <c r="G76" s="82">
        <v>0.35</v>
      </c>
      <c r="H76" s="82">
        <v>0.24</v>
      </c>
      <c r="I76" s="82">
        <v>2.2000000000000002</v>
      </c>
      <c r="J76" s="86">
        <v>0.131136363636364</v>
      </c>
      <c r="K76" s="70">
        <v>0.14000000000000001</v>
      </c>
      <c r="L76" s="86">
        <v>3.8295454545454501E-2</v>
      </c>
      <c r="M76" s="70">
        <v>0.03</v>
      </c>
      <c r="N76" s="86">
        <v>3.0113636363636398</v>
      </c>
      <c r="O76" s="70">
        <v>3</v>
      </c>
      <c r="P76" s="86">
        <v>0.37477272727272698</v>
      </c>
      <c r="Q76" s="70">
        <v>0.37</v>
      </c>
      <c r="R76" s="86">
        <v>0.35113636363636402</v>
      </c>
      <c r="S76" s="70">
        <v>0.36</v>
      </c>
      <c r="T76" s="86">
        <v>0.55681818181818199</v>
      </c>
      <c r="U76" s="70">
        <v>0.54</v>
      </c>
      <c r="V76" s="86">
        <v>3.00454545454545</v>
      </c>
      <c r="W76" s="70">
        <v>3</v>
      </c>
      <c r="X76">
        <v>0.18</v>
      </c>
      <c r="Y76" s="61">
        <v>0.16</v>
      </c>
      <c r="Z76" s="61">
        <v>7.0000000000000007E-2</v>
      </c>
      <c r="AA76" s="61">
        <v>0.05</v>
      </c>
      <c r="AB76">
        <v>4.5</v>
      </c>
      <c r="AC76" s="61">
        <v>3.5</v>
      </c>
      <c r="AD76">
        <v>0.51</v>
      </c>
      <c r="AE76" s="61">
        <v>0.45</v>
      </c>
      <c r="AF76">
        <v>0.41</v>
      </c>
      <c r="AG76">
        <v>0.39</v>
      </c>
      <c r="AH76">
        <v>0.85</v>
      </c>
      <c r="AI76">
        <v>0.73</v>
      </c>
      <c r="AJ76">
        <v>4</v>
      </c>
      <c r="AK76">
        <v>3.4</v>
      </c>
      <c r="AL76" t="s">
        <v>498</v>
      </c>
    </row>
    <row r="77" spans="1:38" ht="23" x14ac:dyDescent="0.35">
      <c r="A77" s="40" t="s">
        <v>170</v>
      </c>
      <c r="B77" s="33">
        <v>86</v>
      </c>
      <c r="C77" s="80">
        <v>0.16</v>
      </c>
      <c r="D77" s="82">
        <v>0.03</v>
      </c>
      <c r="E77" s="80">
        <v>3.5</v>
      </c>
      <c r="F77" s="80">
        <v>0.43</v>
      </c>
      <c r="G77" s="82">
        <v>0.36</v>
      </c>
      <c r="H77" s="82">
        <v>0.47</v>
      </c>
      <c r="I77" s="80">
        <v>3.2</v>
      </c>
      <c r="J77" s="86">
        <v>0.131136363636364</v>
      </c>
      <c r="K77" s="70">
        <v>0.14000000000000001</v>
      </c>
      <c r="L77" s="86">
        <v>3.8295454545454501E-2</v>
      </c>
      <c r="M77" s="70">
        <v>0.03</v>
      </c>
      <c r="N77" s="86">
        <v>3.0113636363636398</v>
      </c>
      <c r="O77" s="70">
        <v>3</v>
      </c>
      <c r="P77" s="86">
        <v>0.37477272727272698</v>
      </c>
      <c r="Q77" s="70">
        <v>0.37</v>
      </c>
      <c r="R77" s="86">
        <v>0.35113636363636402</v>
      </c>
      <c r="S77" s="70">
        <v>0.36</v>
      </c>
      <c r="T77" s="86">
        <v>0.55681818181818199</v>
      </c>
      <c r="U77" s="70">
        <v>0.54</v>
      </c>
      <c r="V77" s="86">
        <v>3.00454545454545</v>
      </c>
      <c r="W77" s="70">
        <v>3</v>
      </c>
      <c r="X77">
        <v>0.18</v>
      </c>
      <c r="Y77" s="61">
        <v>0.16</v>
      </c>
      <c r="Z77" s="61">
        <v>7.0000000000000007E-2</v>
      </c>
      <c r="AA77" s="61">
        <v>0.05</v>
      </c>
      <c r="AB77">
        <v>4.5</v>
      </c>
      <c r="AC77" s="61">
        <v>3.5</v>
      </c>
      <c r="AD77">
        <v>0.51</v>
      </c>
      <c r="AE77" s="61">
        <v>0.45</v>
      </c>
      <c r="AF77">
        <v>0.41</v>
      </c>
      <c r="AG77">
        <v>0.39</v>
      </c>
      <c r="AH77">
        <v>0.85</v>
      </c>
      <c r="AI77">
        <v>0.73</v>
      </c>
      <c r="AJ77">
        <v>4</v>
      </c>
      <c r="AK77">
        <v>3.4</v>
      </c>
      <c r="AL77" t="s">
        <v>498</v>
      </c>
    </row>
    <row r="78" spans="1:38" ht="23" x14ac:dyDescent="0.35">
      <c r="A78" s="40" t="s">
        <v>171</v>
      </c>
      <c r="B78" s="33">
        <v>87</v>
      </c>
      <c r="C78" s="80">
        <v>0.16</v>
      </c>
      <c r="D78" s="82">
        <v>0.02</v>
      </c>
      <c r="E78" s="82">
        <v>2.5</v>
      </c>
      <c r="F78" s="80">
        <v>0.44</v>
      </c>
      <c r="G78" s="82">
        <v>0.34</v>
      </c>
      <c r="H78" s="82">
        <v>0.32</v>
      </c>
      <c r="I78" s="82">
        <v>2.4</v>
      </c>
      <c r="J78" s="86">
        <v>0.131136363636364</v>
      </c>
      <c r="K78" s="70">
        <v>0.14000000000000001</v>
      </c>
      <c r="L78" s="86">
        <v>3.8295454545454501E-2</v>
      </c>
      <c r="M78" s="70">
        <v>0.03</v>
      </c>
      <c r="N78" s="86">
        <v>3.0113636363636398</v>
      </c>
      <c r="O78" s="70">
        <v>3</v>
      </c>
      <c r="P78" s="86">
        <v>0.37477272727272698</v>
      </c>
      <c r="Q78" s="70">
        <v>0.37</v>
      </c>
      <c r="R78" s="86">
        <v>0.35113636363636402</v>
      </c>
      <c r="S78" s="70">
        <v>0.36</v>
      </c>
      <c r="T78" s="86">
        <v>0.55681818181818199</v>
      </c>
      <c r="U78" s="70">
        <v>0.54</v>
      </c>
      <c r="V78" s="86">
        <v>3.00454545454545</v>
      </c>
      <c r="W78" s="70">
        <v>3</v>
      </c>
      <c r="X78">
        <v>0.18</v>
      </c>
      <c r="Y78" s="61">
        <v>0.16</v>
      </c>
      <c r="Z78" s="61">
        <v>7.0000000000000007E-2</v>
      </c>
      <c r="AA78" s="61">
        <v>0.05</v>
      </c>
      <c r="AB78">
        <v>4.5</v>
      </c>
      <c r="AC78" s="61">
        <v>3.5</v>
      </c>
      <c r="AD78">
        <v>0.51</v>
      </c>
      <c r="AE78" s="61">
        <v>0.45</v>
      </c>
      <c r="AF78">
        <v>0.41</v>
      </c>
      <c r="AG78">
        <v>0.39</v>
      </c>
      <c r="AH78">
        <v>0.85</v>
      </c>
      <c r="AI78">
        <v>0.73</v>
      </c>
      <c r="AJ78">
        <v>4</v>
      </c>
      <c r="AK78">
        <v>3.4</v>
      </c>
      <c r="AL78" t="s">
        <v>498</v>
      </c>
    </row>
    <row r="79" spans="1:38" ht="23" x14ac:dyDescent="0.35">
      <c r="A79" s="40" t="s">
        <v>172</v>
      </c>
      <c r="B79" s="33">
        <v>88</v>
      </c>
      <c r="C79" s="82">
        <v>0.09</v>
      </c>
      <c r="D79" s="82">
        <v>0.01</v>
      </c>
      <c r="E79" s="82">
        <v>1</v>
      </c>
      <c r="F79" s="82">
        <v>0.31</v>
      </c>
      <c r="G79" s="82">
        <v>0.19</v>
      </c>
      <c r="H79" s="82">
        <v>0.52</v>
      </c>
      <c r="I79" s="82">
        <v>1.6</v>
      </c>
      <c r="J79" s="86">
        <v>0.131136363636364</v>
      </c>
      <c r="K79" s="70">
        <v>0.14000000000000001</v>
      </c>
      <c r="L79" s="86">
        <v>3.8295454545454501E-2</v>
      </c>
      <c r="M79" s="70">
        <v>0.03</v>
      </c>
      <c r="N79" s="86">
        <v>3.0113636363636398</v>
      </c>
      <c r="O79" s="70">
        <v>3</v>
      </c>
      <c r="P79" s="86">
        <v>0.37477272727272698</v>
      </c>
      <c r="Q79" s="70">
        <v>0.37</v>
      </c>
      <c r="R79" s="86">
        <v>0.35113636363636402</v>
      </c>
      <c r="S79" s="70">
        <v>0.36</v>
      </c>
      <c r="T79" s="86">
        <v>0.55681818181818199</v>
      </c>
      <c r="U79" s="70">
        <v>0.54</v>
      </c>
      <c r="V79" s="86">
        <v>3.00454545454545</v>
      </c>
      <c r="W79" s="70">
        <v>3</v>
      </c>
      <c r="X79">
        <v>0.18</v>
      </c>
      <c r="Y79" s="61">
        <v>0.16</v>
      </c>
      <c r="Z79" s="61">
        <v>7.0000000000000007E-2</v>
      </c>
      <c r="AA79" s="61">
        <v>0.05</v>
      </c>
      <c r="AB79">
        <v>4.5</v>
      </c>
      <c r="AC79" s="61">
        <v>3.5</v>
      </c>
      <c r="AD79">
        <v>0.51</v>
      </c>
      <c r="AE79" s="61">
        <v>0.45</v>
      </c>
      <c r="AF79">
        <v>0.41</v>
      </c>
      <c r="AG79">
        <v>0.39</v>
      </c>
      <c r="AH79">
        <v>0.85</v>
      </c>
      <c r="AI79">
        <v>0.73</v>
      </c>
      <c r="AJ79">
        <v>4</v>
      </c>
      <c r="AK79">
        <v>3.4</v>
      </c>
      <c r="AL79" t="s">
        <v>498</v>
      </c>
    </row>
    <row r="80" spans="1:38" ht="23" x14ac:dyDescent="0.35">
      <c r="A80" s="40" t="s">
        <v>173</v>
      </c>
      <c r="B80" s="33">
        <v>90</v>
      </c>
      <c r="C80" s="82">
        <v>0.14000000000000001</v>
      </c>
      <c r="D80" s="80">
        <v>0.04</v>
      </c>
      <c r="E80" s="80">
        <v>3.5</v>
      </c>
      <c r="F80" s="82">
        <v>0.34</v>
      </c>
      <c r="G80" s="82">
        <v>0.33</v>
      </c>
      <c r="H80" s="82">
        <v>0.25</v>
      </c>
      <c r="I80" s="82">
        <v>2.4</v>
      </c>
      <c r="J80" s="86">
        <v>0.131136363636364</v>
      </c>
      <c r="K80" s="70">
        <v>0.14000000000000001</v>
      </c>
      <c r="L80" s="86">
        <v>3.8295454545454501E-2</v>
      </c>
      <c r="M80" s="70">
        <v>0.03</v>
      </c>
      <c r="N80" s="86">
        <v>3.0113636363636398</v>
      </c>
      <c r="O80" s="70">
        <v>3</v>
      </c>
      <c r="P80" s="86">
        <v>0.37477272727272698</v>
      </c>
      <c r="Q80" s="70">
        <v>0.37</v>
      </c>
      <c r="R80" s="86">
        <v>0.35113636363636402</v>
      </c>
      <c r="S80" s="70">
        <v>0.36</v>
      </c>
      <c r="T80" s="86">
        <v>0.55681818181818199</v>
      </c>
      <c r="U80" s="70">
        <v>0.54</v>
      </c>
      <c r="V80" s="86">
        <v>3.00454545454545</v>
      </c>
      <c r="W80" s="70">
        <v>3</v>
      </c>
      <c r="X80">
        <v>0.18</v>
      </c>
      <c r="Y80" s="61">
        <v>0.16</v>
      </c>
      <c r="Z80" s="61">
        <v>7.0000000000000007E-2</v>
      </c>
      <c r="AA80" s="61">
        <v>0.05</v>
      </c>
      <c r="AB80">
        <v>4.5</v>
      </c>
      <c r="AC80" s="61">
        <v>3.5</v>
      </c>
      <c r="AD80">
        <v>0.51</v>
      </c>
      <c r="AE80" s="61">
        <v>0.45</v>
      </c>
      <c r="AF80">
        <v>0.41</v>
      </c>
      <c r="AG80">
        <v>0.39</v>
      </c>
      <c r="AH80">
        <v>0.85</v>
      </c>
      <c r="AI80">
        <v>0.73</v>
      </c>
      <c r="AJ80">
        <v>4</v>
      </c>
      <c r="AK80">
        <v>3.4</v>
      </c>
      <c r="AL80" t="s">
        <v>498</v>
      </c>
    </row>
    <row r="81" spans="1:38" x14ac:dyDescent="0.35">
      <c r="A81" s="40" t="s">
        <v>174</v>
      </c>
      <c r="B81" s="33">
        <v>91</v>
      </c>
      <c r="C81" s="80">
        <v>0.16</v>
      </c>
      <c r="D81" s="82">
        <v>0.03</v>
      </c>
      <c r="E81" s="80">
        <v>3.5</v>
      </c>
      <c r="F81" s="82">
        <v>0.24</v>
      </c>
      <c r="G81" s="82">
        <v>0.3</v>
      </c>
      <c r="H81" s="82">
        <v>0.39</v>
      </c>
      <c r="I81" s="82">
        <v>2.2000000000000002</v>
      </c>
      <c r="J81" s="86">
        <v>0.131136363636364</v>
      </c>
      <c r="K81" s="70">
        <v>0.14000000000000001</v>
      </c>
      <c r="L81" s="86">
        <v>3.8295454545454501E-2</v>
      </c>
      <c r="M81" s="70">
        <v>0.03</v>
      </c>
      <c r="N81" s="86">
        <v>3.0113636363636398</v>
      </c>
      <c r="O81" s="70">
        <v>3</v>
      </c>
      <c r="P81" s="86">
        <v>0.37477272727272698</v>
      </c>
      <c r="Q81" s="70">
        <v>0.37</v>
      </c>
      <c r="R81" s="86">
        <v>0.35113636363636402</v>
      </c>
      <c r="S81" s="70">
        <v>0.36</v>
      </c>
      <c r="T81" s="86">
        <v>0.55681818181818199</v>
      </c>
      <c r="U81" s="70">
        <v>0.54</v>
      </c>
      <c r="V81" s="86">
        <v>3.00454545454545</v>
      </c>
      <c r="W81" s="70">
        <v>3</v>
      </c>
      <c r="X81">
        <v>0.18</v>
      </c>
      <c r="Y81" s="61">
        <v>0.16</v>
      </c>
      <c r="Z81" s="61">
        <v>7.0000000000000007E-2</v>
      </c>
      <c r="AA81" s="61">
        <v>0.05</v>
      </c>
      <c r="AB81">
        <v>4.5</v>
      </c>
      <c r="AC81" s="61">
        <v>3.5</v>
      </c>
      <c r="AD81">
        <v>0.51</v>
      </c>
      <c r="AE81" s="61">
        <v>0.45</v>
      </c>
      <c r="AF81">
        <v>0.41</v>
      </c>
      <c r="AG81">
        <v>0.39</v>
      </c>
      <c r="AH81">
        <v>0.85</v>
      </c>
      <c r="AI81">
        <v>0.73</v>
      </c>
      <c r="AJ81">
        <v>4</v>
      </c>
      <c r="AK81">
        <v>3.4</v>
      </c>
      <c r="AL81" t="s">
        <v>498</v>
      </c>
    </row>
    <row r="82" spans="1:38" x14ac:dyDescent="0.35">
      <c r="A82" s="40" t="s">
        <v>175</v>
      </c>
      <c r="B82" s="33">
        <v>92</v>
      </c>
      <c r="C82" s="81">
        <v>0.19</v>
      </c>
      <c r="D82" s="82">
        <v>0.02</v>
      </c>
      <c r="E82" s="80">
        <v>3</v>
      </c>
      <c r="F82" s="82">
        <v>0.23</v>
      </c>
      <c r="G82" s="81">
        <v>0.41</v>
      </c>
      <c r="H82" s="80">
        <v>0.67</v>
      </c>
      <c r="I82" s="80">
        <v>3.2</v>
      </c>
      <c r="J82" s="86">
        <v>0.131136363636364</v>
      </c>
      <c r="K82" s="70">
        <v>0.14000000000000001</v>
      </c>
      <c r="L82" s="86">
        <v>3.8295454545454501E-2</v>
      </c>
      <c r="M82" s="70">
        <v>0.03</v>
      </c>
      <c r="N82" s="86">
        <v>3.0113636363636398</v>
      </c>
      <c r="O82" s="70">
        <v>3</v>
      </c>
      <c r="P82" s="86">
        <v>0.37477272727272698</v>
      </c>
      <c r="Q82" s="70">
        <v>0.37</v>
      </c>
      <c r="R82" s="86">
        <v>0.35113636363636402</v>
      </c>
      <c r="S82" s="70">
        <v>0.36</v>
      </c>
      <c r="T82" s="86">
        <v>0.55681818181818199</v>
      </c>
      <c r="U82" s="70">
        <v>0.54</v>
      </c>
      <c r="V82" s="86">
        <v>3.00454545454545</v>
      </c>
      <c r="W82" s="70">
        <v>3</v>
      </c>
      <c r="X82">
        <v>0.18</v>
      </c>
      <c r="Y82" s="61">
        <v>0.16</v>
      </c>
      <c r="Z82" s="61">
        <v>7.0000000000000007E-2</v>
      </c>
      <c r="AA82" s="61">
        <v>0.05</v>
      </c>
      <c r="AB82">
        <v>4.5</v>
      </c>
      <c r="AC82" s="61">
        <v>3.5</v>
      </c>
      <c r="AD82">
        <v>0.51</v>
      </c>
      <c r="AE82" s="61">
        <v>0.45</v>
      </c>
      <c r="AF82">
        <v>0.41</v>
      </c>
      <c r="AG82">
        <v>0.39</v>
      </c>
      <c r="AH82">
        <v>0.85</v>
      </c>
      <c r="AI82">
        <v>0.73</v>
      </c>
      <c r="AJ82">
        <v>4</v>
      </c>
      <c r="AK82">
        <v>3.4</v>
      </c>
      <c r="AL82" t="s">
        <v>498</v>
      </c>
    </row>
    <row r="83" spans="1:38" x14ac:dyDescent="0.35">
      <c r="A83" s="40" t="s">
        <v>176</v>
      </c>
      <c r="B83" s="33">
        <v>93</v>
      </c>
      <c r="C83" s="81">
        <v>0.17</v>
      </c>
      <c r="D83" s="80">
        <v>0.05</v>
      </c>
      <c r="E83" s="81">
        <v>4.5</v>
      </c>
      <c r="F83" s="80">
        <v>0.4</v>
      </c>
      <c r="G83" s="82">
        <v>0.3</v>
      </c>
      <c r="H83" s="82">
        <v>0.5</v>
      </c>
      <c r="I83" s="80">
        <v>3.4</v>
      </c>
      <c r="J83" s="86">
        <v>0.131136363636364</v>
      </c>
      <c r="K83" s="70">
        <v>0.14000000000000001</v>
      </c>
      <c r="L83" s="86">
        <v>3.8295454545454501E-2</v>
      </c>
      <c r="M83" s="70">
        <v>0.03</v>
      </c>
      <c r="N83" s="86">
        <v>3.0113636363636398</v>
      </c>
      <c r="O83" s="70">
        <v>3</v>
      </c>
      <c r="P83" s="86">
        <v>0.37477272727272698</v>
      </c>
      <c r="Q83" s="70">
        <v>0.37</v>
      </c>
      <c r="R83" s="86">
        <v>0.35113636363636402</v>
      </c>
      <c r="S83" s="70">
        <v>0.36</v>
      </c>
      <c r="T83" s="86">
        <v>0.55681818181818199</v>
      </c>
      <c r="U83" s="70">
        <v>0.54</v>
      </c>
      <c r="V83" s="86">
        <v>3.00454545454545</v>
      </c>
      <c r="W83" s="70">
        <v>3</v>
      </c>
      <c r="X83">
        <v>0.18</v>
      </c>
      <c r="Y83" s="61">
        <v>0.16</v>
      </c>
      <c r="Z83" s="61">
        <v>7.0000000000000007E-2</v>
      </c>
      <c r="AA83" s="61">
        <v>0.05</v>
      </c>
      <c r="AB83">
        <v>4.5</v>
      </c>
      <c r="AC83" s="61">
        <v>3.5</v>
      </c>
      <c r="AD83">
        <v>0.51</v>
      </c>
      <c r="AE83" s="61">
        <v>0.45</v>
      </c>
      <c r="AF83">
        <v>0.41</v>
      </c>
      <c r="AG83">
        <v>0.39</v>
      </c>
      <c r="AH83">
        <v>0.85</v>
      </c>
      <c r="AI83">
        <v>0.73</v>
      </c>
      <c r="AJ83">
        <v>4</v>
      </c>
      <c r="AK83">
        <v>3.4</v>
      </c>
      <c r="AL83" t="s">
        <v>498</v>
      </c>
    </row>
    <row r="84" spans="1:38" ht="23" x14ac:dyDescent="0.35">
      <c r="A84" s="40" t="s">
        <v>177</v>
      </c>
      <c r="B84" s="33">
        <v>94</v>
      </c>
      <c r="C84" s="82">
        <v>0.14000000000000001</v>
      </c>
      <c r="D84" s="81">
        <v>0.09</v>
      </c>
      <c r="E84" s="81">
        <v>4</v>
      </c>
      <c r="F84" s="82">
        <v>0.36</v>
      </c>
      <c r="G84" s="82">
        <v>0.26</v>
      </c>
      <c r="H84" s="80">
        <v>0.78</v>
      </c>
      <c r="I84" s="80">
        <v>3.2</v>
      </c>
      <c r="J84" s="86">
        <v>0.131136363636364</v>
      </c>
      <c r="K84" s="70">
        <v>0.14000000000000001</v>
      </c>
      <c r="L84" s="86">
        <v>3.8295454545454501E-2</v>
      </c>
      <c r="M84" s="70">
        <v>0.03</v>
      </c>
      <c r="N84" s="86">
        <v>3.0113636363636398</v>
      </c>
      <c r="O84" s="70">
        <v>3</v>
      </c>
      <c r="P84" s="86">
        <v>0.37477272727272698</v>
      </c>
      <c r="Q84" s="70">
        <v>0.37</v>
      </c>
      <c r="R84" s="86">
        <v>0.35113636363636402</v>
      </c>
      <c r="S84" s="70">
        <v>0.36</v>
      </c>
      <c r="T84" s="86">
        <v>0.55681818181818199</v>
      </c>
      <c r="U84" s="70">
        <v>0.54</v>
      </c>
      <c r="V84" s="86">
        <v>3.00454545454545</v>
      </c>
      <c r="W84" s="70">
        <v>3</v>
      </c>
      <c r="X84">
        <v>0.18</v>
      </c>
      <c r="Y84" s="61">
        <v>0.16</v>
      </c>
      <c r="Z84" s="61">
        <v>7.0000000000000007E-2</v>
      </c>
      <c r="AA84" s="61">
        <v>0.05</v>
      </c>
      <c r="AB84">
        <v>4.5</v>
      </c>
      <c r="AC84" s="61">
        <v>3.5</v>
      </c>
      <c r="AD84">
        <v>0.51</v>
      </c>
      <c r="AE84" s="61">
        <v>0.45</v>
      </c>
      <c r="AF84">
        <v>0.41</v>
      </c>
      <c r="AG84">
        <v>0.39</v>
      </c>
      <c r="AH84">
        <v>0.85</v>
      </c>
      <c r="AI84">
        <v>0.73</v>
      </c>
      <c r="AJ84">
        <v>4</v>
      </c>
      <c r="AK84">
        <v>3.4</v>
      </c>
      <c r="AL84" t="s">
        <v>498</v>
      </c>
    </row>
    <row r="85" spans="1:38" ht="57.5" x14ac:dyDescent="0.35">
      <c r="A85" s="40" t="s">
        <v>543</v>
      </c>
      <c r="B85" s="33">
        <v>95</v>
      </c>
      <c r="C85" s="82">
        <v>0.12</v>
      </c>
      <c r="D85" s="82">
        <v>0.03</v>
      </c>
      <c r="E85" s="80">
        <v>3</v>
      </c>
      <c r="F85" s="82">
        <v>0.28999999999999998</v>
      </c>
      <c r="G85" s="82">
        <v>0.31</v>
      </c>
      <c r="H85" s="82">
        <v>0.33</v>
      </c>
      <c r="I85" s="82">
        <v>2</v>
      </c>
      <c r="J85" s="86">
        <v>0.131136363636364</v>
      </c>
      <c r="K85" s="70">
        <v>0.14000000000000001</v>
      </c>
      <c r="L85" s="86">
        <v>3.8295454545454501E-2</v>
      </c>
      <c r="M85" s="70">
        <v>0.03</v>
      </c>
      <c r="N85" s="86">
        <v>3.0113636363636398</v>
      </c>
      <c r="O85" s="70">
        <v>3</v>
      </c>
      <c r="P85" s="86">
        <v>0.37477272727272698</v>
      </c>
      <c r="Q85" s="70">
        <v>0.37</v>
      </c>
      <c r="R85" s="86">
        <v>0.35113636363636402</v>
      </c>
      <c r="S85" s="70">
        <v>0.36</v>
      </c>
      <c r="T85" s="86">
        <v>0.55681818181818199</v>
      </c>
      <c r="U85" s="70">
        <v>0.54</v>
      </c>
      <c r="V85" s="86">
        <v>3.00454545454545</v>
      </c>
      <c r="W85" s="70">
        <v>3</v>
      </c>
      <c r="X85">
        <v>0.18</v>
      </c>
      <c r="Y85" s="61">
        <v>0.16</v>
      </c>
      <c r="Z85" s="61">
        <v>7.0000000000000007E-2</v>
      </c>
      <c r="AA85" s="61">
        <v>0.05</v>
      </c>
      <c r="AB85">
        <v>4.5</v>
      </c>
      <c r="AC85" s="61">
        <v>3.5</v>
      </c>
      <c r="AD85">
        <v>0.51</v>
      </c>
      <c r="AE85" s="61">
        <v>0.45</v>
      </c>
      <c r="AF85">
        <v>0.41</v>
      </c>
      <c r="AG85">
        <v>0.39</v>
      </c>
      <c r="AH85">
        <v>0.85</v>
      </c>
      <c r="AI85">
        <v>0.73</v>
      </c>
      <c r="AJ85">
        <v>4</v>
      </c>
      <c r="AK85">
        <v>3.4</v>
      </c>
      <c r="AL85" t="s">
        <v>498</v>
      </c>
    </row>
    <row r="86" spans="1:38" ht="23" x14ac:dyDescent="0.35">
      <c r="A86" s="40" t="s">
        <v>178</v>
      </c>
      <c r="B86" s="33">
        <v>96</v>
      </c>
      <c r="C86" s="82">
        <v>0.11</v>
      </c>
      <c r="D86" s="80">
        <v>0.05</v>
      </c>
      <c r="E86" s="80">
        <v>3</v>
      </c>
      <c r="F86" s="82">
        <v>0.32</v>
      </c>
      <c r="G86" s="82">
        <v>0.27</v>
      </c>
      <c r="H86" s="82">
        <v>0.41</v>
      </c>
      <c r="I86" s="82">
        <v>2.2000000000000002</v>
      </c>
      <c r="J86" s="86">
        <v>0.131136363636364</v>
      </c>
      <c r="K86" s="70">
        <v>0.14000000000000001</v>
      </c>
      <c r="L86" s="86">
        <v>3.8295454545454501E-2</v>
      </c>
      <c r="M86" s="70">
        <v>0.03</v>
      </c>
      <c r="N86" s="86">
        <v>3.0113636363636398</v>
      </c>
      <c r="O86" s="70">
        <v>3</v>
      </c>
      <c r="P86" s="86">
        <v>0.37477272727272698</v>
      </c>
      <c r="Q86" s="70">
        <v>0.37</v>
      </c>
      <c r="R86" s="86">
        <v>0.35113636363636402</v>
      </c>
      <c r="S86" s="70">
        <v>0.36</v>
      </c>
      <c r="T86" s="86">
        <v>0.55681818181818199</v>
      </c>
      <c r="U86" s="70">
        <v>0.54</v>
      </c>
      <c r="V86" s="86">
        <v>3.00454545454545</v>
      </c>
      <c r="W86" s="70">
        <v>3</v>
      </c>
      <c r="X86">
        <v>0.18</v>
      </c>
      <c r="Y86" s="61">
        <v>0.16</v>
      </c>
      <c r="Z86" s="61">
        <v>7.0000000000000007E-2</v>
      </c>
      <c r="AA86" s="61">
        <v>0.05</v>
      </c>
      <c r="AB86">
        <v>4.5</v>
      </c>
      <c r="AC86" s="61">
        <v>3.5</v>
      </c>
      <c r="AD86">
        <v>0.51</v>
      </c>
      <c r="AE86" s="61">
        <v>0.45</v>
      </c>
      <c r="AF86">
        <v>0.41</v>
      </c>
      <c r="AG86">
        <v>0.39</v>
      </c>
      <c r="AH86">
        <v>0.85</v>
      </c>
      <c r="AI86">
        <v>0.73</v>
      </c>
      <c r="AJ86">
        <v>4</v>
      </c>
      <c r="AK86">
        <v>3.4</v>
      </c>
      <c r="AL86" t="s">
        <v>498</v>
      </c>
    </row>
    <row r="87" spans="1:38" ht="34.5" x14ac:dyDescent="0.35">
      <c r="A87" s="40" t="s">
        <v>179</v>
      </c>
      <c r="B87" s="33">
        <v>97</v>
      </c>
      <c r="C87" s="82">
        <v>0.06</v>
      </c>
      <c r="D87" s="81">
        <v>0.15</v>
      </c>
      <c r="E87" s="80">
        <v>3</v>
      </c>
      <c r="F87" s="80">
        <v>0.41</v>
      </c>
      <c r="G87" s="82">
        <v>0.3</v>
      </c>
      <c r="H87" s="82">
        <v>0.14000000000000001</v>
      </c>
      <c r="I87" s="82">
        <v>2.4</v>
      </c>
      <c r="J87" s="86">
        <v>0.131136363636364</v>
      </c>
      <c r="K87" s="70">
        <v>0.14000000000000001</v>
      </c>
      <c r="L87" s="86">
        <v>3.8295454545454501E-2</v>
      </c>
      <c r="M87" s="70">
        <v>0.03</v>
      </c>
      <c r="N87" s="86">
        <v>3.0113636363636398</v>
      </c>
      <c r="O87" s="70">
        <v>3</v>
      </c>
      <c r="P87" s="86">
        <v>0.37477272727272698</v>
      </c>
      <c r="Q87" s="70">
        <v>0.37</v>
      </c>
      <c r="R87" s="86">
        <v>0.35113636363636402</v>
      </c>
      <c r="S87" s="70">
        <v>0.36</v>
      </c>
      <c r="T87" s="86">
        <v>0.55681818181818199</v>
      </c>
      <c r="U87" s="70">
        <v>0.54</v>
      </c>
      <c r="V87" s="86">
        <v>3.00454545454545</v>
      </c>
      <c r="W87" s="70">
        <v>3</v>
      </c>
      <c r="X87">
        <v>0.18</v>
      </c>
      <c r="Y87" s="61">
        <v>0.16</v>
      </c>
      <c r="Z87" s="61">
        <v>7.0000000000000007E-2</v>
      </c>
      <c r="AA87" s="61">
        <v>0.05</v>
      </c>
      <c r="AB87">
        <v>4.5</v>
      </c>
      <c r="AC87" s="61">
        <v>3.5</v>
      </c>
      <c r="AD87">
        <v>0.51</v>
      </c>
      <c r="AE87" s="61">
        <v>0.45</v>
      </c>
      <c r="AF87">
        <v>0.41</v>
      </c>
      <c r="AG87">
        <v>0.39</v>
      </c>
      <c r="AH87">
        <v>0.85</v>
      </c>
      <c r="AI87">
        <v>0.73</v>
      </c>
      <c r="AJ87">
        <v>4</v>
      </c>
      <c r="AK87">
        <v>3.4</v>
      </c>
      <c r="AL87" t="s">
        <v>498</v>
      </c>
    </row>
    <row r="88" spans="1:38" ht="23" x14ac:dyDescent="0.35">
      <c r="A88" s="40" t="s">
        <v>180</v>
      </c>
      <c r="B88" s="33">
        <v>98</v>
      </c>
      <c r="C88" s="82">
        <v>0.11</v>
      </c>
      <c r="D88" s="82">
        <v>0.01</v>
      </c>
      <c r="E88" s="82">
        <v>1.5</v>
      </c>
      <c r="F88" s="82">
        <v>0.12</v>
      </c>
      <c r="G88" s="82">
        <v>0.18</v>
      </c>
      <c r="H88" s="82">
        <v>0.05</v>
      </c>
      <c r="I88" s="82">
        <v>1.2</v>
      </c>
      <c r="J88" s="86">
        <v>0.131136363636364</v>
      </c>
      <c r="K88" s="70">
        <v>0.14000000000000001</v>
      </c>
      <c r="L88" s="86">
        <v>3.8295454545454501E-2</v>
      </c>
      <c r="M88" s="70">
        <v>0.03</v>
      </c>
      <c r="N88" s="86">
        <v>3.0113636363636398</v>
      </c>
      <c r="O88" s="70">
        <v>3</v>
      </c>
      <c r="P88" s="86">
        <v>0.37477272727272698</v>
      </c>
      <c r="Q88" s="70">
        <v>0.37</v>
      </c>
      <c r="R88" s="86">
        <v>0.35113636363636402</v>
      </c>
      <c r="S88" s="70">
        <v>0.36</v>
      </c>
      <c r="T88" s="86">
        <v>0.55681818181818199</v>
      </c>
      <c r="U88" s="70">
        <v>0.54</v>
      </c>
      <c r="V88" s="86">
        <v>3.00454545454545</v>
      </c>
      <c r="W88" s="70">
        <v>3</v>
      </c>
      <c r="X88">
        <v>0.18</v>
      </c>
      <c r="Y88" s="61">
        <v>0.16</v>
      </c>
      <c r="Z88" s="61">
        <v>7.0000000000000007E-2</v>
      </c>
      <c r="AA88" s="61">
        <v>0.05</v>
      </c>
      <c r="AB88">
        <v>4.5</v>
      </c>
      <c r="AC88" s="61">
        <v>3.5</v>
      </c>
      <c r="AD88">
        <v>0.51</v>
      </c>
      <c r="AE88" s="61">
        <v>0.45</v>
      </c>
      <c r="AF88">
        <v>0.41</v>
      </c>
      <c r="AG88">
        <v>0.39</v>
      </c>
      <c r="AH88">
        <v>0.85</v>
      </c>
      <c r="AI88">
        <v>0.73</v>
      </c>
      <c r="AJ88">
        <v>4</v>
      </c>
      <c r="AK88">
        <v>3.4</v>
      </c>
      <c r="AL88" t="s">
        <v>498</v>
      </c>
    </row>
    <row r="89" spans="1:38" ht="23.5" thickBot="1" x14ac:dyDescent="0.4">
      <c r="A89" s="41" t="s">
        <v>339</v>
      </c>
      <c r="B89" s="32">
        <v>99</v>
      </c>
      <c r="C89" s="84">
        <v>0.22</v>
      </c>
      <c r="D89" s="84">
        <v>0.06</v>
      </c>
      <c r="E89" s="84">
        <v>5</v>
      </c>
      <c r="F89" s="83">
        <v>0.25</v>
      </c>
      <c r="G89" s="83">
        <v>0.36</v>
      </c>
      <c r="H89" s="83">
        <v>0.27</v>
      </c>
      <c r="I89" s="83">
        <v>3</v>
      </c>
      <c r="J89" s="86">
        <v>0.131136363636364</v>
      </c>
      <c r="K89" s="70">
        <v>0.14000000000000001</v>
      </c>
      <c r="L89" s="86">
        <v>3.8295454545454501E-2</v>
      </c>
      <c r="M89" s="70">
        <v>0.03</v>
      </c>
      <c r="N89" s="86">
        <v>3.0113636363636398</v>
      </c>
      <c r="O89" s="70">
        <v>3</v>
      </c>
      <c r="P89" s="86">
        <v>0.37477272727272698</v>
      </c>
      <c r="Q89" s="70">
        <v>0.37</v>
      </c>
      <c r="R89" s="86">
        <v>0.35113636363636402</v>
      </c>
      <c r="S89" s="70">
        <v>0.36</v>
      </c>
      <c r="T89" s="86">
        <v>0.55681818181818199</v>
      </c>
      <c r="U89" s="70">
        <v>0.54</v>
      </c>
      <c r="V89" s="86">
        <v>3.00454545454545</v>
      </c>
      <c r="W89" s="70">
        <v>3</v>
      </c>
      <c r="X89">
        <v>0.18</v>
      </c>
      <c r="Y89" s="61">
        <v>0.16</v>
      </c>
      <c r="Z89" s="61">
        <v>7.0000000000000007E-2</v>
      </c>
      <c r="AA89" s="61">
        <v>0.05</v>
      </c>
      <c r="AB89">
        <v>4.5</v>
      </c>
      <c r="AC89" s="61">
        <v>3.5</v>
      </c>
      <c r="AD89">
        <v>0.51</v>
      </c>
      <c r="AE89" s="61">
        <v>0.45</v>
      </c>
      <c r="AF89">
        <v>0.41</v>
      </c>
      <c r="AG89">
        <v>0.39</v>
      </c>
      <c r="AH89">
        <v>0.85</v>
      </c>
      <c r="AI89">
        <v>0.73</v>
      </c>
      <c r="AJ89">
        <v>4</v>
      </c>
      <c r="AK89">
        <v>3.4</v>
      </c>
      <c r="AL89" t="s">
        <v>498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62" zoomScaleNormal="110" workbookViewId="0">
      <selection activeCell="V3" sqref="V3"/>
    </sheetView>
  </sheetViews>
  <sheetFormatPr defaultRowHeight="14.5" x14ac:dyDescent="0.35"/>
  <cols>
    <col min="1" max="1" width="19.54296875" bestFit="1" customWidth="1"/>
    <col min="2" max="2" width="19.54296875" customWidth="1"/>
    <col min="20" max="21" width="11.54296875" bestFit="1" customWidth="1"/>
  </cols>
  <sheetData>
    <row r="1" spans="1:26" ht="15.5" thickBot="1" x14ac:dyDescent="0.4">
      <c r="A1" s="113"/>
      <c r="B1" s="113"/>
      <c r="C1" s="113"/>
      <c r="D1" s="114"/>
      <c r="E1" s="115"/>
      <c r="F1" s="115" t="s">
        <v>324</v>
      </c>
      <c r="G1" s="117"/>
      <c r="H1" s="118"/>
      <c r="I1" s="119" t="s">
        <v>323</v>
      </c>
      <c r="J1" s="119"/>
      <c r="K1" s="118"/>
    </row>
    <row r="2" spans="1:26" x14ac:dyDescent="0.35">
      <c r="A2" s="259" t="s">
        <v>342</v>
      </c>
      <c r="B2" s="259" t="s">
        <v>341</v>
      </c>
      <c r="C2" s="110" t="s">
        <v>335</v>
      </c>
      <c r="D2" s="120"/>
      <c r="E2" s="260" t="s">
        <v>329</v>
      </c>
      <c r="F2" s="121"/>
      <c r="G2" s="260" t="s">
        <v>330</v>
      </c>
      <c r="H2" s="122"/>
      <c r="I2" s="257" t="s">
        <v>329</v>
      </c>
      <c r="J2" s="122"/>
      <c r="K2" s="257" t="s">
        <v>330</v>
      </c>
      <c r="W2" s="250" t="s">
        <v>517</v>
      </c>
      <c r="X2" s="250"/>
      <c r="Y2" s="250" t="s">
        <v>518</v>
      </c>
      <c r="Z2" s="250"/>
    </row>
    <row r="3" spans="1:26" ht="23.5" thickBot="1" x14ac:dyDescent="0.4">
      <c r="A3" s="259"/>
      <c r="B3" s="259"/>
      <c r="C3" s="123" t="s">
        <v>343</v>
      </c>
      <c r="D3" s="124" t="s">
        <v>477</v>
      </c>
      <c r="E3" s="261"/>
      <c r="F3" s="124" t="s">
        <v>478</v>
      </c>
      <c r="G3" s="261"/>
      <c r="H3" s="125" t="s">
        <v>479</v>
      </c>
      <c r="I3" s="258"/>
      <c r="J3" s="125" t="s">
        <v>480</v>
      </c>
      <c r="K3" s="258"/>
      <c r="O3" t="s">
        <v>475</v>
      </c>
      <c r="P3" t="s">
        <v>482</v>
      </c>
      <c r="Q3" t="s">
        <v>458</v>
      </c>
      <c r="R3" t="s">
        <v>323</v>
      </c>
      <c r="S3" t="s">
        <v>456</v>
      </c>
      <c r="V3" t="s">
        <v>475</v>
      </c>
      <c r="W3" t="s">
        <v>515</v>
      </c>
      <c r="X3" t="s">
        <v>516</v>
      </c>
      <c r="Y3" t="s">
        <v>515</v>
      </c>
      <c r="Z3" t="s">
        <v>516</v>
      </c>
    </row>
    <row r="4" spans="1:26" x14ac:dyDescent="0.35">
      <c r="A4" s="126" t="s">
        <v>345</v>
      </c>
      <c r="B4" s="111" t="s">
        <v>344</v>
      </c>
      <c r="C4" s="111">
        <v>128</v>
      </c>
      <c r="D4" s="116">
        <v>8.2521738999999997E-2</v>
      </c>
      <c r="E4" s="111">
        <v>0.122</v>
      </c>
      <c r="F4" s="111">
        <v>5.7565217000000002E-2</v>
      </c>
      <c r="G4" s="111">
        <v>0.17199999999999999</v>
      </c>
      <c r="H4" s="111">
        <v>0.26130434800000002</v>
      </c>
      <c r="I4" s="111">
        <v>0.26200000000000001</v>
      </c>
      <c r="J4" s="111">
        <v>0.158826087</v>
      </c>
      <c r="K4" s="111">
        <v>0.20699999999999999</v>
      </c>
      <c r="O4" s="126" t="s">
        <v>345</v>
      </c>
      <c r="P4" s="111">
        <v>0.17199999999999999</v>
      </c>
      <c r="Q4" s="111">
        <v>5.7565217000000002E-2</v>
      </c>
      <c r="R4" s="111">
        <v>0.20699999999999999</v>
      </c>
      <c r="S4" s="111">
        <v>0.158826087</v>
      </c>
      <c r="V4" s="126" t="s">
        <v>345</v>
      </c>
      <c r="W4">
        <v>6.0499999999999998E-2</v>
      </c>
      <c r="X4">
        <v>0.26750000000000002</v>
      </c>
      <c r="Y4">
        <v>4.5999999999999999E-2</v>
      </c>
      <c r="Z4">
        <v>0.16</v>
      </c>
    </row>
    <row r="5" spans="1:26" x14ac:dyDescent="0.35">
      <c r="A5" s="126" t="s">
        <v>347</v>
      </c>
      <c r="B5" s="111" t="s">
        <v>346</v>
      </c>
      <c r="C5" s="111">
        <v>92</v>
      </c>
      <c r="D5" s="116">
        <v>8.2521738999999997E-2</v>
      </c>
      <c r="E5" s="111">
        <v>0.19600000000000001</v>
      </c>
      <c r="F5" s="111">
        <v>5.7565217000000002E-2</v>
      </c>
      <c r="G5" s="111">
        <v>0.126</v>
      </c>
      <c r="H5" s="111">
        <v>0.26130434800000002</v>
      </c>
      <c r="I5" s="111">
        <v>0.35299999999999998</v>
      </c>
      <c r="J5" s="111">
        <v>0.158826087</v>
      </c>
      <c r="K5" s="111">
        <v>0.24299999999999999</v>
      </c>
      <c r="O5" s="126" t="s">
        <v>347</v>
      </c>
      <c r="P5" s="111">
        <v>0.126</v>
      </c>
      <c r="Q5" s="111">
        <v>5.7565217000000002E-2</v>
      </c>
      <c r="R5" s="111">
        <v>0.24299999999999999</v>
      </c>
      <c r="S5" s="111">
        <v>0.158826087</v>
      </c>
      <c r="V5" s="126" t="s">
        <v>347</v>
      </c>
      <c r="W5">
        <v>6.0499999999999998E-2</v>
      </c>
      <c r="X5">
        <v>0.26750000000000002</v>
      </c>
      <c r="Y5">
        <v>4.5999999999999999E-2</v>
      </c>
      <c r="Z5">
        <v>0.16</v>
      </c>
    </row>
    <row r="6" spans="1:26" x14ac:dyDescent="0.35">
      <c r="A6" s="126" t="s">
        <v>349</v>
      </c>
      <c r="B6" s="111" t="s">
        <v>348</v>
      </c>
      <c r="C6" s="111">
        <v>108</v>
      </c>
      <c r="D6" s="116">
        <v>8.2521738999999997E-2</v>
      </c>
      <c r="E6" s="111">
        <v>0.20300000000000001</v>
      </c>
      <c r="F6" s="111">
        <v>5.7565217000000002E-2</v>
      </c>
      <c r="G6" s="111">
        <v>8.3000000000000004E-2</v>
      </c>
      <c r="H6" s="111">
        <v>0.26130434800000002</v>
      </c>
      <c r="I6" s="111">
        <v>0.253</v>
      </c>
      <c r="J6" s="111">
        <v>0.158826087</v>
      </c>
      <c r="K6" s="111">
        <v>0.128</v>
      </c>
      <c r="O6" s="126" t="s">
        <v>349</v>
      </c>
      <c r="P6" s="111">
        <v>8.3000000000000004E-2</v>
      </c>
      <c r="Q6" s="111">
        <v>5.7565217000000002E-2</v>
      </c>
      <c r="R6" s="111">
        <v>0.128</v>
      </c>
      <c r="S6" s="111">
        <v>0.158826087</v>
      </c>
      <c r="V6" s="126" t="s">
        <v>349</v>
      </c>
      <c r="W6">
        <v>6.0499999999999998E-2</v>
      </c>
      <c r="X6">
        <v>0.26750000000000002</v>
      </c>
      <c r="Y6">
        <v>4.5999999999999999E-2</v>
      </c>
      <c r="Z6">
        <v>0.16</v>
      </c>
    </row>
    <row r="7" spans="1:26" x14ac:dyDescent="0.35">
      <c r="A7" s="126" t="s">
        <v>351</v>
      </c>
      <c r="B7" s="111" t="s">
        <v>350</v>
      </c>
      <c r="C7" s="111">
        <v>112</v>
      </c>
      <c r="D7" s="116">
        <v>8.2521738999999997E-2</v>
      </c>
      <c r="E7" s="111">
        <v>0.248</v>
      </c>
      <c r="F7" s="111">
        <v>5.7565217000000002E-2</v>
      </c>
      <c r="G7" s="111">
        <v>9.2999999999999999E-2</v>
      </c>
      <c r="H7" s="111">
        <v>0.26130434800000002</v>
      </c>
      <c r="I7" s="111">
        <v>0.254</v>
      </c>
      <c r="J7" s="111">
        <v>0.158826087</v>
      </c>
      <c r="K7" s="111">
        <v>0.17199999999999999</v>
      </c>
      <c r="O7" s="126" t="s">
        <v>351</v>
      </c>
      <c r="P7" s="111">
        <v>9.2999999999999999E-2</v>
      </c>
      <c r="Q7" s="111">
        <v>5.7565217000000002E-2</v>
      </c>
      <c r="R7" s="111">
        <v>0.17199999999999999</v>
      </c>
      <c r="S7" s="111">
        <v>0.158826087</v>
      </c>
      <c r="V7" s="126" t="s">
        <v>351</v>
      </c>
      <c r="W7">
        <v>6.0499999999999998E-2</v>
      </c>
      <c r="X7">
        <v>0.26750000000000002</v>
      </c>
      <c r="Y7">
        <v>4.5999999999999999E-2</v>
      </c>
      <c r="Z7">
        <v>0.16</v>
      </c>
    </row>
    <row r="8" spans="1:26" x14ac:dyDescent="0.35">
      <c r="A8" s="126" t="s">
        <v>353</v>
      </c>
      <c r="B8" s="111" t="s">
        <v>352</v>
      </c>
      <c r="C8" s="111">
        <v>120</v>
      </c>
      <c r="D8" s="116">
        <v>8.2521738999999997E-2</v>
      </c>
      <c r="E8" s="111">
        <v>0.42699999999999999</v>
      </c>
      <c r="F8" s="111">
        <v>5.7565217000000002E-2</v>
      </c>
      <c r="G8" s="111">
        <v>0.125</v>
      </c>
      <c r="H8" s="111">
        <v>0.26130434800000002</v>
      </c>
      <c r="I8" s="111">
        <v>0.28199999999999997</v>
      </c>
      <c r="J8" s="111">
        <v>0.158826087</v>
      </c>
      <c r="K8" s="111">
        <v>0.161</v>
      </c>
      <c r="O8" s="126" t="s">
        <v>353</v>
      </c>
      <c r="P8" s="111">
        <v>0.125</v>
      </c>
      <c r="Q8" s="111">
        <v>5.7565217000000002E-2</v>
      </c>
      <c r="R8" s="111">
        <v>0.161</v>
      </c>
      <c r="S8" s="111">
        <v>0.158826087</v>
      </c>
      <c r="V8" s="126" t="s">
        <v>353</v>
      </c>
      <c r="W8">
        <v>6.0499999999999998E-2</v>
      </c>
      <c r="X8">
        <v>0.26750000000000002</v>
      </c>
      <c r="Y8">
        <v>4.5999999999999999E-2</v>
      </c>
      <c r="Z8">
        <v>0.16</v>
      </c>
    </row>
    <row r="9" spans="1:26" x14ac:dyDescent="0.35">
      <c r="A9" s="126" t="s">
        <v>355</v>
      </c>
      <c r="B9" s="111" t="s">
        <v>354</v>
      </c>
      <c r="C9" s="111">
        <v>152</v>
      </c>
      <c r="D9" s="116">
        <v>8.2521738999999997E-2</v>
      </c>
      <c r="E9" s="111">
        <v>0.14399999999999999</v>
      </c>
      <c r="F9" s="111">
        <v>5.7565217000000002E-2</v>
      </c>
      <c r="G9" s="111">
        <v>7.6999999999999999E-2</v>
      </c>
      <c r="H9" s="111">
        <v>0.26130434800000002</v>
      </c>
      <c r="I9" s="111">
        <v>0.155</v>
      </c>
      <c r="J9" s="111">
        <v>0.158826087</v>
      </c>
      <c r="K9" s="111">
        <v>0.106</v>
      </c>
      <c r="O9" s="126" t="s">
        <v>355</v>
      </c>
      <c r="P9" s="111">
        <v>7.6999999999999999E-2</v>
      </c>
      <c r="Q9" s="111">
        <v>5.7565217000000002E-2</v>
      </c>
      <c r="R9" s="111">
        <v>0.106</v>
      </c>
      <c r="S9" s="111">
        <v>0.158826087</v>
      </c>
      <c r="V9" s="126" t="s">
        <v>355</v>
      </c>
      <c r="W9">
        <v>6.0499999999999998E-2</v>
      </c>
      <c r="X9">
        <v>0.26750000000000002</v>
      </c>
      <c r="Y9">
        <v>4.5999999999999999E-2</v>
      </c>
      <c r="Z9">
        <v>0.16</v>
      </c>
    </row>
    <row r="10" spans="1:26" x14ac:dyDescent="0.35">
      <c r="A10" s="126" t="s">
        <v>357</v>
      </c>
      <c r="B10" s="111" t="s">
        <v>356</v>
      </c>
      <c r="C10" s="111">
        <v>101</v>
      </c>
      <c r="D10" s="116">
        <v>8.2521738999999997E-2</v>
      </c>
      <c r="E10" s="111">
        <v>0.16900000000000001</v>
      </c>
      <c r="F10" s="111">
        <v>5.7565217000000002E-2</v>
      </c>
      <c r="G10" s="111">
        <v>8.7999999999999995E-2</v>
      </c>
      <c r="H10" s="111">
        <v>0.26130434800000002</v>
      </c>
      <c r="I10" s="111">
        <v>0.24099999999999999</v>
      </c>
      <c r="J10" s="111">
        <v>0.158826087</v>
      </c>
      <c r="K10" s="111">
        <v>0.18</v>
      </c>
      <c r="O10" s="126" t="s">
        <v>357</v>
      </c>
      <c r="P10" s="111">
        <v>8.7999999999999995E-2</v>
      </c>
      <c r="Q10" s="111">
        <v>5.7565217000000002E-2</v>
      </c>
      <c r="R10" s="111">
        <v>0.18</v>
      </c>
      <c r="S10" s="111">
        <v>0.158826087</v>
      </c>
      <c r="V10" s="126" t="s">
        <v>357</v>
      </c>
      <c r="W10">
        <v>6.0499999999999998E-2</v>
      </c>
      <c r="X10">
        <v>0.26750000000000002</v>
      </c>
      <c r="Y10">
        <v>4.5999999999999999E-2</v>
      </c>
      <c r="Z10">
        <v>0.16</v>
      </c>
    </row>
    <row r="11" spans="1:26" x14ac:dyDescent="0.35">
      <c r="A11" s="126" t="s">
        <v>359</v>
      </c>
      <c r="B11" s="111" t="s">
        <v>358</v>
      </c>
      <c r="C11" s="111">
        <v>97</v>
      </c>
      <c r="D11" s="116">
        <v>8.2521738999999997E-2</v>
      </c>
      <c r="E11" s="111">
        <v>0.11700000000000001</v>
      </c>
      <c r="F11" s="111">
        <v>5.7565217000000002E-2</v>
      </c>
      <c r="G11" s="111">
        <v>0.14199999999999999</v>
      </c>
      <c r="H11" s="111">
        <v>0.26130434800000002</v>
      </c>
      <c r="I11" s="111">
        <v>0.246</v>
      </c>
      <c r="J11" s="111">
        <v>0.158826087</v>
      </c>
      <c r="K11" s="111">
        <v>0.185</v>
      </c>
      <c r="O11" s="126" t="s">
        <v>359</v>
      </c>
      <c r="P11" s="111">
        <v>0.14199999999999999</v>
      </c>
      <c r="Q11" s="111">
        <v>5.7565217000000002E-2</v>
      </c>
      <c r="R11" s="111">
        <v>0.185</v>
      </c>
      <c r="S11" s="111">
        <v>0.158826087</v>
      </c>
      <c r="V11" s="126" t="s">
        <v>359</v>
      </c>
      <c r="W11">
        <v>6.0499999999999998E-2</v>
      </c>
      <c r="X11">
        <v>0.26750000000000002</v>
      </c>
      <c r="Y11">
        <v>4.5999999999999999E-2</v>
      </c>
      <c r="Z11">
        <v>0.16</v>
      </c>
    </row>
    <row r="12" spans="1:26" x14ac:dyDescent="0.35">
      <c r="A12" s="126" t="s">
        <v>361</v>
      </c>
      <c r="B12" s="111" t="s">
        <v>360</v>
      </c>
      <c r="C12" s="111">
        <v>159</v>
      </c>
      <c r="D12" s="116">
        <v>8.2521738999999997E-2</v>
      </c>
      <c r="E12" s="111">
        <v>6.2E-2</v>
      </c>
      <c r="F12" s="111">
        <v>5.7565217000000002E-2</v>
      </c>
      <c r="G12" s="111">
        <v>7.8E-2</v>
      </c>
      <c r="H12" s="111">
        <v>0.26130434800000002</v>
      </c>
      <c r="I12" s="111">
        <v>0.218</v>
      </c>
      <c r="J12" s="111">
        <v>0.158826087</v>
      </c>
      <c r="K12" s="111">
        <v>0.13</v>
      </c>
      <c r="O12" s="126" t="s">
        <v>361</v>
      </c>
      <c r="P12" s="111">
        <v>7.8E-2</v>
      </c>
      <c r="Q12" s="111">
        <v>5.7565217000000002E-2</v>
      </c>
      <c r="R12" s="111">
        <v>0.13</v>
      </c>
      <c r="S12" s="111">
        <v>0.158826087</v>
      </c>
      <c r="V12" s="126" t="s">
        <v>361</v>
      </c>
      <c r="W12">
        <v>6.0499999999999998E-2</v>
      </c>
      <c r="X12">
        <v>0.26750000000000002</v>
      </c>
      <c r="Y12">
        <v>4.5999999999999999E-2</v>
      </c>
      <c r="Z12">
        <v>0.16</v>
      </c>
    </row>
    <row r="13" spans="1:26" x14ac:dyDescent="0.35">
      <c r="A13" s="126" t="s">
        <v>363</v>
      </c>
      <c r="B13" s="111" t="s">
        <v>362</v>
      </c>
      <c r="C13" s="111">
        <v>119</v>
      </c>
      <c r="D13" s="116">
        <v>8.2521738999999997E-2</v>
      </c>
      <c r="E13" s="111">
        <v>7.4999999999999997E-2</v>
      </c>
      <c r="F13" s="111">
        <v>5.7565217000000002E-2</v>
      </c>
      <c r="G13" s="111">
        <v>6.8000000000000005E-2</v>
      </c>
      <c r="H13" s="111">
        <v>0.26130434800000002</v>
      </c>
      <c r="I13" s="111">
        <v>0.26900000000000002</v>
      </c>
      <c r="J13" s="111">
        <v>0.158826087</v>
      </c>
      <c r="K13" s="111">
        <v>0.13800000000000001</v>
      </c>
      <c r="O13" s="126" t="s">
        <v>363</v>
      </c>
      <c r="P13" s="111">
        <v>6.8000000000000005E-2</v>
      </c>
      <c r="Q13" s="111">
        <v>5.7565217000000002E-2</v>
      </c>
      <c r="R13" s="111">
        <v>0.13800000000000001</v>
      </c>
      <c r="S13" s="111">
        <v>0.158826087</v>
      </c>
      <c r="V13" s="126" t="s">
        <v>363</v>
      </c>
      <c r="W13">
        <v>6.0499999999999998E-2</v>
      </c>
      <c r="X13">
        <v>0.26750000000000002</v>
      </c>
      <c r="Y13">
        <v>4.5999999999999999E-2</v>
      </c>
      <c r="Z13">
        <v>0.16</v>
      </c>
    </row>
    <row r="14" spans="1:26" x14ac:dyDescent="0.35">
      <c r="A14" s="126" t="s">
        <v>365</v>
      </c>
      <c r="B14" s="111" t="s">
        <v>364</v>
      </c>
      <c r="C14" s="111">
        <v>105</v>
      </c>
      <c r="D14" s="116">
        <v>8.2521738999999997E-2</v>
      </c>
      <c r="E14" s="111">
        <v>5.8999999999999997E-2</v>
      </c>
      <c r="F14" s="111">
        <v>5.7565217000000002E-2</v>
      </c>
      <c r="G14" s="111">
        <v>4.3999999999999997E-2</v>
      </c>
      <c r="H14" s="111">
        <v>0.26130434800000002</v>
      </c>
      <c r="I14" s="111">
        <v>0.224</v>
      </c>
      <c r="J14" s="111">
        <v>0.158826087</v>
      </c>
      <c r="K14" s="111">
        <v>0.16200000000000001</v>
      </c>
      <c r="O14" s="126" t="s">
        <v>365</v>
      </c>
      <c r="P14" s="111">
        <v>4.3999999999999997E-2</v>
      </c>
      <c r="Q14" s="111">
        <v>5.7565217000000002E-2</v>
      </c>
      <c r="R14" s="111">
        <v>0.16200000000000001</v>
      </c>
      <c r="S14" s="111">
        <v>0.158826087</v>
      </c>
      <c r="V14" s="126" t="s">
        <v>365</v>
      </c>
      <c r="W14">
        <v>6.0499999999999998E-2</v>
      </c>
      <c r="X14">
        <v>0.26750000000000002</v>
      </c>
      <c r="Y14">
        <v>4.5999999999999999E-2</v>
      </c>
      <c r="Z14">
        <v>0.16</v>
      </c>
    </row>
    <row r="15" spans="1:26" x14ac:dyDescent="0.35">
      <c r="A15" s="126" t="s">
        <v>367</v>
      </c>
      <c r="B15" s="111" t="s">
        <v>366</v>
      </c>
      <c r="C15" s="111">
        <v>148</v>
      </c>
      <c r="D15" s="116">
        <v>8.2521738999999997E-2</v>
      </c>
      <c r="E15" s="111">
        <v>0.03</v>
      </c>
      <c r="F15" s="111">
        <v>5.7565217000000002E-2</v>
      </c>
      <c r="G15" s="111">
        <v>1.7999999999999999E-2</v>
      </c>
      <c r="H15" s="111">
        <v>0.26130434800000002</v>
      </c>
      <c r="I15" s="111">
        <v>0.26800000000000002</v>
      </c>
      <c r="J15" s="111">
        <v>0.158826087</v>
      </c>
      <c r="K15" s="111">
        <v>0.18</v>
      </c>
      <c r="O15" s="126" t="s">
        <v>367</v>
      </c>
      <c r="P15" s="111">
        <v>1.7999999999999999E-2</v>
      </c>
      <c r="Q15" s="111">
        <v>5.7565217000000002E-2</v>
      </c>
      <c r="R15" s="111">
        <v>0.18</v>
      </c>
      <c r="S15" s="111">
        <v>0.158826087</v>
      </c>
      <c r="V15" s="126" t="s">
        <v>367</v>
      </c>
      <c r="W15">
        <v>6.0499999999999998E-2</v>
      </c>
      <c r="X15">
        <v>0.26750000000000002</v>
      </c>
      <c r="Y15">
        <v>4.5999999999999999E-2</v>
      </c>
      <c r="Z15">
        <v>0.16</v>
      </c>
    </row>
    <row r="16" spans="1:26" x14ac:dyDescent="0.35">
      <c r="A16" s="126" t="s">
        <v>369</v>
      </c>
      <c r="B16" s="111" t="s">
        <v>368</v>
      </c>
      <c r="C16" s="111">
        <v>146</v>
      </c>
      <c r="D16" s="116">
        <v>8.2521738999999997E-2</v>
      </c>
      <c r="E16" s="111">
        <v>3.2000000000000001E-2</v>
      </c>
      <c r="F16" s="111">
        <v>5.7565217000000002E-2</v>
      </c>
      <c r="G16" s="111">
        <v>0.01</v>
      </c>
      <c r="H16" s="111">
        <v>0.26130434800000002</v>
      </c>
      <c r="I16" s="111">
        <v>0.28100000000000003</v>
      </c>
      <c r="J16" s="111">
        <v>0.158826087</v>
      </c>
      <c r="K16" s="111">
        <v>0.14699999999999999</v>
      </c>
      <c r="O16" s="126" t="s">
        <v>369</v>
      </c>
      <c r="P16" s="111">
        <v>0.01</v>
      </c>
      <c r="Q16" s="111">
        <v>5.7565217000000002E-2</v>
      </c>
      <c r="R16" s="111">
        <v>0.14699999999999999</v>
      </c>
      <c r="S16" s="111">
        <v>0.158826087</v>
      </c>
      <c r="V16" s="126" t="s">
        <v>369</v>
      </c>
      <c r="W16">
        <v>6.0499999999999998E-2</v>
      </c>
      <c r="X16">
        <v>0.26750000000000002</v>
      </c>
      <c r="Y16">
        <v>4.5999999999999999E-2</v>
      </c>
      <c r="Z16">
        <v>0.16</v>
      </c>
    </row>
    <row r="17" spans="1:26" x14ac:dyDescent="0.35">
      <c r="A17" s="126" t="s">
        <v>371</v>
      </c>
      <c r="B17" s="111" t="s">
        <v>370</v>
      </c>
      <c r="C17" s="111">
        <v>130</v>
      </c>
      <c r="D17" s="116">
        <v>8.2521738999999997E-2</v>
      </c>
      <c r="E17" s="111">
        <v>5.2999999999999999E-2</v>
      </c>
      <c r="F17" s="111">
        <v>5.7565217000000002E-2</v>
      </c>
      <c r="G17" s="111">
        <v>1.4999999999999999E-2</v>
      </c>
      <c r="H17" s="111">
        <v>0.26130434800000002</v>
      </c>
      <c r="I17" s="111">
        <v>0.24399999999999999</v>
      </c>
      <c r="J17" s="111">
        <v>0.158826087</v>
      </c>
      <c r="K17" s="111">
        <v>0.17399999999999999</v>
      </c>
      <c r="O17" s="126" t="s">
        <v>371</v>
      </c>
      <c r="P17" s="111">
        <v>1.4999999999999999E-2</v>
      </c>
      <c r="Q17" s="111">
        <v>5.7565217000000002E-2</v>
      </c>
      <c r="R17" s="111">
        <v>0.17399999999999999</v>
      </c>
      <c r="S17" s="111">
        <v>0.158826087</v>
      </c>
      <c r="V17" s="126" t="s">
        <v>371</v>
      </c>
      <c r="W17">
        <v>6.0499999999999998E-2</v>
      </c>
      <c r="X17">
        <v>0.26750000000000002</v>
      </c>
      <c r="Y17">
        <v>4.5999999999999999E-2</v>
      </c>
      <c r="Z17">
        <v>0.16</v>
      </c>
    </row>
    <row r="18" spans="1:26" x14ac:dyDescent="0.35">
      <c r="A18" s="126" t="s">
        <v>373</v>
      </c>
      <c r="B18" s="111" t="s">
        <v>372</v>
      </c>
      <c r="C18" s="111">
        <v>113</v>
      </c>
      <c r="D18" s="116">
        <v>8.2521738999999997E-2</v>
      </c>
      <c r="E18" s="111">
        <v>5.8000000000000003E-2</v>
      </c>
      <c r="F18" s="111">
        <v>5.7565217000000002E-2</v>
      </c>
      <c r="G18" s="111">
        <v>4.2999999999999997E-2</v>
      </c>
      <c r="H18" s="111">
        <v>0.26130434800000002</v>
      </c>
      <c r="I18" s="111">
        <v>0.23300000000000001</v>
      </c>
      <c r="J18" s="111">
        <v>0.158826087</v>
      </c>
      <c r="K18" s="111">
        <v>0.13400000000000001</v>
      </c>
      <c r="O18" s="126" t="s">
        <v>373</v>
      </c>
      <c r="P18" s="111">
        <v>4.2999999999999997E-2</v>
      </c>
      <c r="Q18" s="111">
        <v>5.7565217000000002E-2</v>
      </c>
      <c r="R18" s="111">
        <v>0.13400000000000001</v>
      </c>
      <c r="S18" s="111">
        <v>0.158826087</v>
      </c>
      <c r="V18" s="126" t="s">
        <v>373</v>
      </c>
      <c r="W18">
        <v>6.0499999999999998E-2</v>
      </c>
      <c r="X18">
        <v>0.26750000000000002</v>
      </c>
      <c r="Y18">
        <v>4.5999999999999999E-2</v>
      </c>
      <c r="Z18">
        <v>0.16</v>
      </c>
    </row>
    <row r="19" spans="1:26" x14ac:dyDescent="0.35">
      <c r="A19" s="126" t="s">
        <v>375</v>
      </c>
      <c r="B19" s="111" t="s">
        <v>374</v>
      </c>
      <c r="C19" s="111">
        <v>120</v>
      </c>
      <c r="D19" s="116">
        <v>8.2521738999999997E-2</v>
      </c>
      <c r="E19" s="111">
        <v>0.05</v>
      </c>
      <c r="F19" s="111">
        <v>5.7565217000000002E-2</v>
      </c>
      <c r="G19" s="111">
        <v>2.9000000000000001E-2</v>
      </c>
      <c r="H19" s="111">
        <v>0.26130434800000002</v>
      </c>
      <c r="I19" s="111">
        <v>0.23100000000000001</v>
      </c>
      <c r="J19" s="111">
        <v>0.158826087</v>
      </c>
      <c r="K19" s="111">
        <v>0.21199999999999999</v>
      </c>
      <c r="O19" s="126" t="s">
        <v>375</v>
      </c>
      <c r="P19" s="111">
        <v>2.9000000000000001E-2</v>
      </c>
      <c r="Q19" s="111">
        <v>5.7565217000000002E-2</v>
      </c>
      <c r="R19" s="111">
        <v>0.21199999999999999</v>
      </c>
      <c r="S19" s="111">
        <v>0.158826087</v>
      </c>
      <c r="V19" s="126" t="s">
        <v>375</v>
      </c>
      <c r="W19">
        <v>6.0499999999999998E-2</v>
      </c>
      <c r="X19">
        <v>0.26750000000000002</v>
      </c>
      <c r="Y19">
        <v>4.5999999999999999E-2</v>
      </c>
      <c r="Z19">
        <v>0.16</v>
      </c>
    </row>
    <row r="20" spans="1:26" x14ac:dyDescent="0.35">
      <c r="A20" s="126" t="s">
        <v>377</v>
      </c>
      <c r="B20" s="111" t="s">
        <v>376</v>
      </c>
      <c r="C20" s="111">
        <v>115</v>
      </c>
      <c r="D20" s="116">
        <v>8.2521738999999997E-2</v>
      </c>
      <c r="E20" s="111">
        <v>6.0999999999999999E-2</v>
      </c>
      <c r="F20" s="111">
        <v>5.7565217000000002E-2</v>
      </c>
      <c r="G20" s="111">
        <v>8.7999999999999995E-2</v>
      </c>
      <c r="H20" s="111">
        <v>0.26130434800000002</v>
      </c>
      <c r="I20" s="111">
        <v>0.24199999999999999</v>
      </c>
      <c r="J20" s="111">
        <v>0.158826087</v>
      </c>
      <c r="K20" s="111">
        <v>0.123</v>
      </c>
      <c r="O20" s="126" t="s">
        <v>377</v>
      </c>
      <c r="P20" s="111">
        <v>8.7999999999999995E-2</v>
      </c>
      <c r="Q20" s="111">
        <v>5.7565217000000002E-2</v>
      </c>
      <c r="R20" s="111">
        <v>0.123</v>
      </c>
      <c r="S20" s="111">
        <v>0.158826087</v>
      </c>
      <c r="V20" s="126" t="s">
        <v>377</v>
      </c>
      <c r="W20">
        <v>6.0499999999999998E-2</v>
      </c>
      <c r="X20">
        <v>0.26750000000000002</v>
      </c>
      <c r="Y20">
        <v>4.5999999999999999E-2</v>
      </c>
      <c r="Z20">
        <v>0.16</v>
      </c>
    </row>
    <row r="21" spans="1:26" x14ac:dyDescent="0.35">
      <c r="A21" s="126" t="s">
        <v>379</v>
      </c>
      <c r="B21" s="111" t="s">
        <v>378</v>
      </c>
      <c r="C21" s="111">
        <v>125</v>
      </c>
      <c r="D21" s="116">
        <v>8.2521738999999997E-2</v>
      </c>
      <c r="E21" s="111">
        <v>5.1999999999999998E-2</v>
      </c>
      <c r="F21" s="111">
        <v>5.7565217000000002E-2</v>
      </c>
      <c r="G21" s="111">
        <v>4.2999999999999997E-2</v>
      </c>
      <c r="H21" s="111">
        <v>0.26130434800000002</v>
      </c>
      <c r="I21" s="111">
        <v>0.23599999999999999</v>
      </c>
      <c r="J21" s="111">
        <v>0.158826087</v>
      </c>
      <c r="K21" s="111">
        <v>0.20799999999999999</v>
      </c>
      <c r="O21" s="126" t="s">
        <v>379</v>
      </c>
      <c r="P21" s="111">
        <v>4.2999999999999997E-2</v>
      </c>
      <c r="Q21" s="111">
        <v>5.7565217000000002E-2</v>
      </c>
      <c r="R21" s="111">
        <v>0.20799999999999999</v>
      </c>
      <c r="S21" s="111">
        <v>0.158826087</v>
      </c>
      <c r="V21" s="126" t="s">
        <v>379</v>
      </c>
      <c r="W21">
        <v>6.0499999999999998E-2</v>
      </c>
      <c r="X21">
        <v>0.26750000000000002</v>
      </c>
      <c r="Y21">
        <v>4.5999999999999999E-2</v>
      </c>
      <c r="Z21">
        <v>0.16</v>
      </c>
    </row>
    <row r="22" spans="1:26" x14ac:dyDescent="0.35">
      <c r="A22" s="126" t="s">
        <v>381</v>
      </c>
      <c r="B22" s="111" t="s">
        <v>380</v>
      </c>
      <c r="C22" s="111">
        <v>134</v>
      </c>
      <c r="D22" s="116">
        <v>8.2521738999999997E-2</v>
      </c>
      <c r="E22" s="111">
        <v>8.5000000000000006E-2</v>
      </c>
      <c r="F22" s="111">
        <v>5.7565217000000002E-2</v>
      </c>
      <c r="G22" s="111">
        <v>3.5999999999999997E-2</v>
      </c>
      <c r="H22" s="111">
        <v>0.26130434800000002</v>
      </c>
      <c r="I22" s="111">
        <v>0.183</v>
      </c>
      <c r="J22" s="111">
        <v>0.158826087</v>
      </c>
      <c r="K22" s="111">
        <v>0.112</v>
      </c>
      <c r="O22" s="126" t="s">
        <v>381</v>
      </c>
      <c r="P22" s="111">
        <v>3.5999999999999997E-2</v>
      </c>
      <c r="Q22" s="111">
        <v>5.7565217000000002E-2</v>
      </c>
      <c r="R22" s="111">
        <v>0.112</v>
      </c>
      <c r="S22" s="111">
        <v>0.158826087</v>
      </c>
      <c r="V22" s="126" t="s">
        <v>381</v>
      </c>
      <c r="W22">
        <v>6.0499999999999998E-2</v>
      </c>
      <c r="X22">
        <v>0.26750000000000002</v>
      </c>
      <c r="Y22">
        <v>4.5999999999999999E-2</v>
      </c>
      <c r="Z22">
        <v>0.16</v>
      </c>
    </row>
    <row r="23" spans="1:26" x14ac:dyDescent="0.35">
      <c r="A23" s="126" t="s">
        <v>383</v>
      </c>
      <c r="B23" s="111" t="s">
        <v>382</v>
      </c>
      <c r="C23" s="111">
        <v>161</v>
      </c>
      <c r="D23" s="116">
        <v>8.2521738999999997E-2</v>
      </c>
      <c r="E23" s="111">
        <v>4.2999999999999997E-2</v>
      </c>
      <c r="F23" s="111">
        <v>5.7565217000000002E-2</v>
      </c>
      <c r="G23" s="111">
        <v>2.8000000000000001E-2</v>
      </c>
      <c r="H23" s="111">
        <v>0.26130434800000002</v>
      </c>
      <c r="I23" s="111">
        <v>0.20799999999999999</v>
      </c>
      <c r="J23" s="111">
        <v>0.158826087</v>
      </c>
      <c r="K23" s="111">
        <v>0.21</v>
      </c>
      <c r="O23" s="126" t="s">
        <v>383</v>
      </c>
      <c r="P23" s="111">
        <v>2.8000000000000001E-2</v>
      </c>
      <c r="Q23" s="111">
        <v>5.7565217000000002E-2</v>
      </c>
      <c r="R23" s="111">
        <v>0.21</v>
      </c>
      <c r="S23" s="111">
        <v>0.158826087</v>
      </c>
      <c r="V23" s="126" t="s">
        <v>383</v>
      </c>
      <c r="W23">
        <v>6.0499999999999998E-2</v>
      </c>
      <c r="X23">
        <v>0.26750000000000002</v>
      </c>
      <c r="Y23">
        <v>4.5999999999999999E-2</v>
      </c>
      <c r="Z23">
        <v>0.16</v>
      </c>
    </row>
    <row r="24" spans="1:26" x14ac:dyDescent="0.35">
      <c r="A24" s="126" t="s">
        <v>385</v>
      </c>
      <c r="B24" s="111" t="s">
        <v>384</v>
      </c>
      <c r="C24" s="111">
        <v>108</v>
      </c>
      <c r="D24" s="116">
        <v>8.2521738999999997E-2</v>
      </c>
      <c r="E24" s="111">
        <v>0.06</v>
      </c>
      <c r="F24" s="111">
        <v>5.7565217000000002E-2</v>
      </c>
      <c r="G24" s="111">
        <v>2.5000000000000001E-2</v>
      </c>
      <c r="H24" s="111">
        <v>0.26130434800000002</v>
      </c>
      <c r="I24" s="111">
        <v>0.25700000000000001</v>
      </c>
      <c r="J24" s="111">
        <v>0.158826087</v>
      </c>
      <c r="K24" s="111">
        <v>0.14000000000000001</v>
      </c>
      <c r="O24" s="126" t="s">
        <v>385</v>
      </c>
      <c r="P24" s="111">
        <v>2.5000000000000001E-2</v>
      </c>
      <c r="Q24" s="111">
        <v>5.7565217000000002E-2</v>
      </c>
      <c r="R24" s="111">
        <v>0.14000000000000001</v>
      </c>
      <c r="S24" s="111">
        <v>0.158826087</v>
      </c>
      <c r="V24" s="126" t="s">
        <v>385</v>
      </c>
      <c r="W24">
        <v>6.0499999999999998E-2</v>
      </c>
      <c r="X24">
        <v>0.26750000000000002</v>
      </c>
      <c r="Y24">
        <v>4.5999999999999999E-2</v>
      </c>
      <c r="Z24">
        <v>0.16</v>
      </c>
    </row>
    <row r="25" spans="1:26" x14ac:dyDescent="0.35">
      <c r="A25" s="126" t="s">
        <v>387</v>
      </c>
      <c r="B25" s="111" t="s">
        <v>386</v>
      </c>
      <c r="C25" s="111">
        <v>130</v>
      </c>
      <c r="D25" s="116">
        <v>8.2521738999999997E-2</v>
      </c>
      <c r="E25" s="111">
        <v>3.5000000000000003E-2</v>
      </c>
      <c r="F25" s="111">
        <v>5.7565217000000002E-2</v>
      </c>
      <c r="G25" s="111">
        <v>1.4E-2</v>
      </c>
      <c r="H25" s="111">
        <v>0.26130434800000002</v>
      </c>
      <c r="I25" s="111">
        <v>0.27600000000000002</v>
      </c>
      <c r="J25" s="111">
        <v>0.158826087</v>
      </c>
      <c r="K25" s="111">
        <v>0.157</v>
      </c>
      <c r="O25" s="126" t="s">
        <v>387</v>
      </c>
      <c r="P25" s="111">
        <v>1.4E-2</v>
      </c>
      <c r="Q25" s="111">
        <v>5.7565217000000002E-2</v>
      </c>
      <c r="R25" s="111">
        <v>0.157</v>
      </c>
      <c r="S25" s="111">
        <v>0.158826087</v>
      </c>
      <c r="V25" s="126" t="s">
        <v>387</v>
      </c>
      <c r="W25">
        <v>6.0499999999999998E-2</v>
      </c>
      <c r="X25">
        <v>0.26750000000000002</v>
      </c>
      <c r="Y25">
        <v>4.5999999999999999E-2</v>
      </c>
      <c r="Z25">
        <v>0.16</v>
      </c>
    </row>
    <row r="26" spans="1:26" x14ac:dyDescent="0.35">
      <c r="A26" s="126" t="s">
        <v>389</v>
      </c>
      <c r="B26" s="111" t="s">
        <v>388</v>
      </c>
      <c r="C26" s="111">
        <v>118</v>
      </c>
      <c r="D26" s="116">
        <v>8.2521738999999997E-2</v>
      </c>
      <c r="E26" s="111">
        <v>4.7E-2</v>
      </c>
      <c r="F26" s="111">
        <v>5.7565217000000002E-2</v>
      </c>
      <c r="G26" s="111">
        <v>0.04</v>
      </c>
      <c r="H26" s="111">
        <v>0.26130434800000002</v>
      </c>
      <c r="I26" s="111">
        <v>0.248</v>
      </c>
      <c r="J26" s="111">
        <v>0.158826087</v>
      </c>
      <c r="K26" s="111">
        <v>0.16300000000000001</v>
      </c>
      <c r="O26" s="126" t="s">
        <v>389</v>
      </c>
      <c r="P26" s="111">
        <v>0.04</v>
      </c>
      <c r="Q26" s="111">
        <v>5.7565217000000002E-2</v>
      </c>
      <c r="R26" s="111">
        <v>0.16300000000000001</v>
      </c>
      <c r="S26" s="111">
        <v>0.158826087</v>
      </c>
      <c r="V26" s="126" t="s">
        <v>389</v>
      </c>
      <c r="W26">
        <v>6.0499999999999998E-2</v>
      </c>
      <c r="X26">
        <v>0.26750000000000002</v>
      </c>
      <c r="Y26">
        <v>4.5999999999999999E-2</v>
      </c>
      <c r="Z26">
        <v>0.16</v>
      </c>
    </row>
    <row r="27" spans="1:26" ht="15" thickBot="1" x14ac:dyDescent="0.4">
      <c r="A27" s="127" t="s">
        <v>391</v>
      </c>
      <c r="B27" s="112" t="s">
        <v>390</v>
      </c>
      <c r="C27" s="112">
        <v>109</v>
      </c>
      <c r="D27" s="116">
        <v>8.2521738999999997E-2</v>
      </c>
      <c r="E27" s="112">
        <v>5.6000000000000001E-2</v>
      </c>
      <c r="F27" s="111">
        <v>5.7565217000000002E-2</v>
      </c>
      <c r="G27" s="112">
        <v>3.2000000000000001E-2</v>
      </c>
      <c r="H27" s="111">
        <v>0.26130434800000002</v>
      </c>
      <c r="I27" s="112">
        <v>0.25</v>
      </c>
      <c r="J27" s="111">
        <v>0.158826087</v>
      </c>
      <c r="K27" s="112">
        <v>0.13300000000000001</v>
      </c>
      <c r="O27" s="127" t="s">
        <v>391</v>
      </c>
      <c r="P27" s="112">
        <v>3.2000000000000001E-2</v>
      </c>
      <c r="Q27" s="111">
        <v>5.7565217000000002E-2</v>
      </c>
      <c r="R27" s="112">
        <v>0.13300000000000001</v>
      </c>
      <c r="S27" s="111">
        <v>0.158826087</v>
      </c>
      <c r="V27" s="127" t="s">
        <v>391</v>
      </c>
      <c r="W27">
        <v>6.0499999999999998E-2</v>
      </c>
      <c r="X27">
        <v>0.26750000000000002</v>
      </c>
      <c r="Y27">
        <v>4.5999999999999999E-2</v>
      </c>
      <c r="Z27">
        <v>0.16</v>
      </c>
    </row>
    <row r="28" spans="1:26" x14ac:dyDescent="0.35">
      <c r="A28" s="126" t="s">
        <v>393</v>
      </c>
      <c r="B28" s="111" t="s">
        <v>392</v>
      </c>
      <c r="C28" s="111">
        <v>114</v>
      </c>
      <c r="D28" s="116">
        <v>8.2521738999999997E-2</v>
      </c>
      <c r="E28" s="111">
        <v>9.0999999999999998E-2</v>
      </c>
      <c r="F28" s="111">
        <v>5.7565217000000002E-2</v>
      </c>
      <c r="G28" s="111">
        <v>5.0999999999999997E-2</v>
      </c>
      <c r="H28" s="111">
        <v>0.26130434800000002</v>
      </c>
      <c r="I28" s="111">
        <v>0.29399999999999998</v>
      </c>
      <c r="J28" s="111">
        <v>0.158826087</v>
      </c>
      <c r="K28" s="111">
        <v>0.14299999999999999</v>
      </c>
      <c r="O28" s="126" t="s">
        <v>393</v>
      </c>
      <c r="P28" s="111">
        <v>5.0999999999999997E-2</v>
      </c>
      <c r="Q28" s="111">
        <v>5.7565217000000002E-2</v>
      </c>
      <c r="R28" s="111">
        <v>0.14299999999999999</v>
      </c>
      <c r="S28" s="111">
        <v>0.158826087</v>
      </c>
      <c r="V28" s="126" t="s">
        <v>393</v>
      </c>
      <c r="W28">
        <v>6.0499999999999998E-2</v>
      </c>
      <c r="X28">
        <v>0.26750000000000002</v>
      </c>
      <c r="Y28">
        <v>4.5999999999999999E-2</v>
      </c>
      <c r="Z28">
        <v>0.16</v>
      </c>
    </row>
    <row r="29" spans="1:26" x14ac:dyDescent="0.35">
      <c r="A29" s="126" t="s">
        <v>395</v>
      </c>
      <c r="B29" s="111" t="s">
        <v>394</v>
      </c>
      <c r="C29" s="111">
        <v>133</v>
      </c>
      <c r="D29" s="116">
        <v>8.2521738999999997E-2</v>
      </c>
      <c r="E29" s="111">
        <v>6.5000000000000002E-2</v>
      </c>
      <c r="F29" s="111">
        <v>5.7565217000000002E-2</v>
      </c>
      <c r="G29" s="111">
        <v>4.8000000000000001E-2</v>
      </c>
      <c r="H29" s="111">
        <v>0.26130434800000002</v>
      </c>
      <c r="I29" s="111">
        <v>0.23</v>
      </c>
      <c r="J29" s="111">
        <v>0.158826087</v>
      </c>
      <c r="K29" s="111">
        <v>9.7000000000000003E-2</v>
      </c>
      <c r="O29" s="126" t="s">
        <v>395</v>
      </c>
      <c r="P29" s="111">
        <v>4.8000000000000001E-2</v>
      </c>
      <c r="Q29" s="111">
        <v>5.7565217000000002E-2</v>
      </c>
      <c r="R29" s="111">
        <v>9.7000000000000003E-2</v>
      </c>
      <c r="S29" s="111">
        <v>0.158826087</v>
      </c>
      <c r="V29" s="126" t="s">
        <v>395</v>
      </c>
      <c r="W29">
        <v>6.0499999999999998E-2</v>
      </c>
      <c r="X29">
        <v>0.26750000000000002</v>
      </c>
      <c r="Y29">
        <v>4.5999999999999999E-2</v>
      </c>
      <c r="Z29">
        <v>0.16</v>
      </c>
    </row>
    <row r="30" spans="1:26" x14ac:dyDescent="0.35">
      <c r="A30" s="126" t="s">
        <v>397</v>
      </c>
      <c r="B30" s="111" t="s">
        <v>396</v>
      </c>
      <c r="C30" s="111">
        <v>130</v>
      </c>
      <c r="D30" s="116">
        <v>8.2521738999999997E-2</v>
      </c>
      <c r="E30" s="111">
        <v>5.1999999999999998E-2</v>
      </c>
      <c r="F30" s="111">
        <v>5.7565217000000002E-2</v>
      </c>
      <c r="G30" s="111">
        <v>2.5999999999999999E-2</v>
      </c>
      <c r="H30" s="111">
        <v>0.26130434800000002</v>
      </c>
      <c r="I30" s="111">
        <v>0.27900000000000003</v>
      </c>
      <c r="J30" s="111">
        <v>0.158826087</v>
      </c>
      <c r="K30" s="111">
        <v>0.14699999999999999</v>
      </c>
      <c r="O30" s="126" t="s">
        <v>397</v>
      </c>
      <c r="P30" s="111">
        <v>2.5999999999999999E-2</v>
      </c>
      <c r="Q30" s="111">
        <v>5.7565217000000002E-2</v>
      </c>
      <c r="R30" s="111">
        <v>0.14699999999999999</v>
      </c>
      <c r="S30" s="111">
        <v>0.158826087</v>
      </c>
      <c r="V30" s="126" t="s">
        <v>397</v>
      </c>
      <c r="W30">
        <v>6.0499999999999998E-2</v>
      </c>
      <c r="X30">
        <v>0.26750000000000002</v>
      </c>
      <c r="Y30">
        <v>4.5999999999999999E-2</v>
      </c>
      <c r="Z30">
        <v>0.16</v>
      </c>
    </row>
    <row r="31" spans="1:26" x14ac:dyDescent="0.35">
      <c r="A31" s="126" t="s">
        <v>399</v>
      </c>
      <c r="B31" s="111" t="s">
        <v>398</v>
      </c>
      <c r="C31" s="111">
        <v>127</v>
      </c>
      <c r="D31" s="116">
        <v>8.2521738999999997E-2</v>
      </c>
      <c r="E31" s="111">
        <v>3.5000000000000003E-2</v>
      </c>
      <c r="F31" s="111">
        <v>5.7565217000000002E-2</v>
      </c>
      <c r="G31" s="111">
        <v>1.7999999999999999E-2</v>
      </c>
      <c r="H31" s="111">
        <v>0.26130434800000002</v>
      </c>
      <c r="I31" s="111">
        <v>0.27500000000000002</v>
      </c>
      <c r="J31" s="111">
        <v>0.158826087</v>
      </c>
      <c r="K31" s="111">
        <v>0.186</v>
      </c>
      <c r="O31" s="126" t="s">
        <v>399</v>
      </c>
      <c r="P31" s="111">
        <v>1.7999999999999999E-2</v>
      </c>
      <c r="Q31" s="111">
        <v>5.7565217000000002E-2</v>
      </c>
      <c r="R31" s="111">
        <v>0.186</v>
      </c>
      <c r="S31" s="111">
        <v>0.158826087</v>
      </c>
      <c r="V31" s="126" t="s">
        <v>399</v>
      </c>
      <c r="W31">
        <v>6.0499999999999998E-2</v>
      </c>
      <c r="X31">
        <v>0.26750000000000002</v>
      </c>
      <c r="Y31">
        <v>4.5999999999999999E-2</v>
      </c>
      <c r="Z31">
        <v>0.16</v>
      </c>
    </row>
    <row r="32" spans="1:26" x14ac:dyDescent="0.35">
      <c r="A32" s="126" t="s">
        <v>401</v>
      </c>
      <c r="B32" s="111" t="s">
        <v>400</v>
      </c>
      <c r="C32" s="111">
        <v>71</v>
      </c>
      <c r="D32" s="116">
        <v>8.2521738999999997E-2</v>
      </c>
      <c r="E32" s="111">
        <v>5.7000000000000002E-2</v>
      </c>
      <c r="F32" s="111">
        <v>5.7565217000000002E-2</v>
      </c>
      <c r="G32" s="111">
        <v>3.5000000000000003E-2</v>
      </c>
      <c r="H32" s="111">
        <v>0.26130434800000002</v>
      </c>
      <c r="I32" s="111">
        <v>0.27600000000000002</v>
      </c>
      <c r="J32" s="111">
        <v>0.158826087</v>
      </c>
      <c r="K32" s="111">
        <v>0.16400000000000001</v>
      </c>
      <c r="O32" s="126" t="s">
        <v>401</v>
      </c>
      <c r="P32" s="111">
        <v>3.5000000000000003E-2</v>
      </c>
      <c r="Q32" s="111">
        <v>5.7565217000000002E-2</v>
      </c>
      <c r="R32" s="111">
        <v>0.16400000000000001</v>
      </c>
      <c r="S32" s="111">
        <v>0.158826087</v>
      </c>
      <c r="V32" s="126" t="s">
        <v>401</v>
      </c>
      <c r="W32">
        <v>6.0499999999999998E-2</v>
      </c>
      <c r="X32">
        <v>0.26750000000000002</v>
      </c>
      <c r="Y32">
        <v>4.5999999999999999E-2</v>
      </c>
      <c r="Z32">
        <v>0.16</v>
      </c>
    </row>
    <row r="33" spans="1:26" x14ac:dyDescent="0.35">
      <c r="A33" s="126" t="s">
        <v>403</v>
      </c>
      <c r="B33" s="111" t="s">
        <v>402</v>
      </c>
      <c r="C33" s="111">
        <v>72</v>
      </c>
      <c r="D33" s="116">
        <v>8.2521738999999997E-2</v>
      </c>
      <c r="E33" s="111">
        <v>7.5999999999999998E-2</v>
      </c>
      <c r="F33" s="111">
        <v>5.7565217000000002E-2</v>
      </c>
      <c r="G33" s="111">
        <v>7.9000000000000001E-2</v>
      </c>
      <c r="H33" s="111">
        <v>0.26130434800000002</v>
      </c>
      <c r="I33" s="111">
        <v>0.27500000000000002</v>
      </c>
      <c r="J33" s="111">
        <v>0.158826087</v>
      </c>
      <c r="K33" s="111">
        <v>0.14899999999999999</v>
      </c>
      <c r="O33" s="126" t="s">
        <v>403</v>
      </c>
      <c r="P33" s="111">
        <v>7.9000000000000001E-2</v>
      </c>
      <c r="Q33" s="111">
        <v>5.7565217000000002E-2</v>
      </c>
      <c r="R33" s="111">
        <v>0.14899999999999999</v>
      </c>
      <c r="S33" s="111">
        <v>0.158826087</v>
      </c>
      <c r="V33" s="126" t="s">
        <v>403</v>
      </c>
      <c r="W33">
        <v>6.0499999999999998E-2</v>
      </c>
      <c r="X33">
        <v>0.26750000000000002</v>
      </c>
      <c r="Y33">
        <v>4.5999999999999999E-2</v>
      </c>
      <c r="Z33">
        <v>0.16</v>
      </c>
    </row>
    <row r="34" spans="1:26" x14ac:dyDescent="0.35">
      <c r="A34" s="126" t="s">
        <v>405</v>
      </c>
      <c r="B34" s="111" t="s">
        <v>404</v>
      </c>
      <c r="C34" s="111">
        <v>98</v>
      </c>
      <c r="D34" s="116">
        <v>8.2521738999999997E-2</v>
      </c>
      <c r="E34" s="111">
        <v>0.09</v>
      </c>
      <c r="F34" s="111">
        <v>5.7565217000000002E-2</v>
      </c>
      <c r="G34" s="111">
        <v>3.7999999999999999E-2</v>
      </c>
      <c r="H34" s="111">
        <v>0.26130434800000002</v>
      </c>
      <c r="I34" s="111">
        <v>0.29199999999999998</v>
      </c>
      <c r="J34" s="111">
        <v>0.158826087</v>
      </c>
      <c r="K34" s="111">
        <v>0.16500000000000001</v>
      </c>
      <c r="O34" s="126" t="s">
        <v>405</v>
      </c>
      <c r="P34" s="111">
        <v>3.7999999999999999E-2</v>
      </c>
      <c r="Q34" s="111">
        <v>5.7565217000000002E-2</v>
      </c>
      <c r="R34" s="111">
        <v>0.16500000000000001</v>
      </c>
      <c r="S34" s="111">
        <v>0.158826087</v>
      </c>
      <c r="V34" s="126" t="s">
        <v>405</v>
      </c>
      <c r="W34">
        <v>6.0499999999999998E-2</v>
      </c>
      <c r="X34">
        <v>0.26750000000000002</v>
      </c>
      <c r="Y34">
        <v>4.5999999999999999E-2</v>
      </c>
      <c r="Z34">
        <v>0.16</v>
      </c>
    </row>
    <row r="35" spans="1:26" x14ac:dyDescent="0.35">
      <c r="A35" s="126" t="s">
        <v>407</v>
      </c>
      <c r="B35" s="111" t="s">
        <v>406</v>
      </c>
      <c r="C35" s="111">
        <v>96</v>
      </c>
      <c r="D35" s="116">
        <v>8.2521738999999997E-2</v>
      </c>
      <c r="E35" s="111">
        <v>6.0999999999999999E-2</v>
      </c>
      <c r="F35" s="111">
        <v>5.7565217000000002E-2</v>
      </c>
      <c r="G35" s="111">
        <v>5.8000000000000003E-2</v>
      </c>
      <c r="H35" s="111">
        <v>0.26130434800000002</v>
      </c>
      <c r="I35" s="111">
        <v>0.27700000000000002</v>
      </c>
      <c r="J35" s="111">
        <v>0.158826087</v>
      </c>
      <c r="K35" s="111">
        <v>0.14799999999999999</v>
      </c>
      <c r="O35" s="126" t="s">
        <v>407</v>
      </c>
      <c r="P35" s="111">
        <v>5.8000000000000003E-2</v>
      </c>
      <c r="Q35" s="111">
        <v>5.7565217000000002E-2</v>
      </c>
      <c r="R35" s="111">
        <v>0.14799999999999999</v>
      </c>
      <c r="S35" s="111">
        <v>0.158826087</v>
      </c>
      <c r="V35" s="126" t="s">
        <v>407</v>
      </c>
      <c r="W35">
        <v>6.0499999999999998E-2</v>
      </c>
      <c r="X35">
        <v>0.26750000000000002</v>
      </c>
      <c r="Y35">
        <v>4.5999999999999999E-2</v>
      </c>
      <c r="Z35">
        <v>0.16</v>
      </c>
    </row>
    <row r="36" spans="1:26" x14ac:dyDescent="0.35">
      <c r="A36" s="126" t="s">
        <v>409</v>
      </c>
      <c r="B36" s="111" t="s">
        <v>408</v>
      </c>
      <c r="C36" s="111">
        <v>93</v>
      </c>
      <c r="D36" s="116">
        <v>8.2521738999999997E-2</v>
      </c>
      <c r="E36" s="111">
        <v>5.8999999999999997E-2</v>
      </c>
      <c r="F36" s="111">
        <v>5.7565217000000002E-2</v>
      </c>
      <c r="G36" s="111">
        <v>3.2000000000000001E-2</v>
      </c>
      <c r="H36" s="111">
        <v>0.26130434800000002</v>
      </c>
      <c r="I36" s="111">
        <v>0.311</v>
      </c>
      <c r="J36" s="111">
        <v>0.158826087</v>
      </c>
      <c r="K36" s="111">
        <v>0.16200000000000001</v>
      </c>
      <c r="O36" s="126" t="s">
        <v>409</v>
      </c>
      <c r="P36" s="111">
        <v>3.2000000000000001E-2</v>
      </c>
      <c r="Q36" s="111">
        <v>5.7565217000000002E-2</v>
      </c>
      <c r="R36" s="111">
        <v>0.16200000000000001</v>
      </c>
      <c r="S36" s="111">
        <v>0.158826087</v>
      </c>
      <c r="V36" s="126" t="s">
        <v>409</v>
      </c>
      <c r="W36">
        <v>6.0499999999999998E-2</v>
      </c>
      <c r="X36">
        <v>0.26750000000000002</v>
      </c>
      <c r="Y36">
        <v>4.5999999999999999E-2</v>
      </c>
      <c r="Z36">
        <v>0.16</v>
      </c>
    </row>
    <row r="37" spans="1:26" x14ac:dyDescent="0.35">
      <c r="A37" s="126" t="s">
        <v>411</v>
      </c>
      <c r="B37" s="111" t="s">
        <v>410</v>
      </c>
      <c r="C37" s="111">
        <v>78</v>
      </c>
      <c r="D37" s="116">
        <v>8.2521738999999997E-2</v>
      </c>
      <c r="E37" s="111">
        <v>6.5000000000000002E-2</v>
      </c>
      <c r="F37" s="111">
        <v>5.7565217000000002E-2</v>
      </c>
      <c r="G37" s="111">
        <v>0.05</v>
      </c>
      <c r="H37" s="111">
        <v>0.26130434800000002</v>
      </c>
      <c r="I37" s="111">
        <v>0.309</v>
      </c>
      <c r="J37" s="111">
        <v>0.158826087</v>
      </c>
      <c r="K37" s="111">
        <v>0.22900000000000001</v>
      </c>
      <c r="O37" s="126" t="s">
        <v>411</v>
      </c>
      <c r="P37" s="111">
        <v>0.05</v>
      </c>
      <c r="Q37" s="111">
        <v>5.7565217000000002E-2</v>
      </c>
      <c r="R37" s="111">
        <v>0.22900000000000001</v>
      </c>
      <c r="S37" s="111">
        <v>0.158826087</v>
      </c>
      <c r="V37" s="126" t="s">
        <v>411</v>
      </c>
      <c r="W37">
        <v>6.0499999999999998E-2</v>
      </c>
      <c r="X37">
        <v>0.26750000000000002</v>
      </c>
      <c r="Y37">
        <v>4.5999999999999999E-2</v>
      </c>
      <c r="Z37">
        <v>0.16</v>
      </c>
    </row>
    <row r="38" spans="1:26" x14ac:dyDescent="0.35">
      <c r="A38" s="126" t="s">
        <v>413</v>
      </c>
      <c r="B38" s="111" t="s">
        <v>412</v>
      </c>
      <c r="C38" s="111">
        <v>86</v>
      </c>
      <c r="D38" s="116">
        <v>8.2521738999999997E-2</v>
      </c>
      <c r="E38" s="111">
        <v>8.7999999999999995E-2</v>
      </c>
      <c r="F38" s="111">
        <v>5.7565217000000002E-2</v>
      </c>
      <c r="G38" s="111">
        <v>9.7000000000000003E-2</v>
      </c>
      <c r="H38" s="111">
        <v>0.26130434800000002</v>
      </c>
      <c r="I38" s="111">
        <v>0.26400000000000001</v>
      </c>
      <c r="J38" s="111">
        <v>0.158826087</v>
      </c>
      <c r="K38" s="111">
        <v>0.129</v>
      </c>
      <c r="O38" s="126" t="s">
        <v>413</v>
      </c>
      <c r="P38" s="111">
        <v>9.7000000000000003E-2</v>
      </c>
      <c r="Q38" s="111">
        <v>5.7565217000000002E-2</v>
      </c>
      <c r="R38" s="111">
        <v>0.129</v>
      </c>
      <c r="S38" s="111">
        <v>0.158826087</v>
      </c>
      <c r="V38" s="126" t="s">
        <v>413</v>
      </c>
      <c r="W38">
        <v>6.0499999999999998E-2</v>
      </c>
      <c r="X38">
        <v>0.26750000000000002</v>
      </c>
      <c r="Y38">
        <v>4.5999999999999999E-2</v>
      </c>
      <c r="Z38">
        <v>0.16</v>
      </c>
    </row>
    <row r="39" spans="1:26" x14ac:dyDescent="0.35">
      <c r="A39" s="126" t="s">
        <v>415</v>
      </c>
      <c r="B39" s="111" t="s">
        <v>414</v>
      </c>
      <c r="C39" s="111">
        <v>134</v>
      </c>
      <c r="D39" s="116">
        <v>8.2521738999999997E-2</v>
      </c>
      <c r="E39" s="111">
        <v>4.3999999999999997E-2</v>
      </c>
      <c r="F39" s="111">
        <v>5.7565217000000002E-2</v>
      </c>
      <c r="G39" s="111">
        <v>3.1E-2</v>
      </c>
      <c r="H39" s="111">
        <v>0.26130434800000002</v>
      </c>
      <c r="I39" s="111">
        <v>0.22600000000000001</v>
      </c>
      <c r="J39" s="111">
        <v>0.158826087</v>
      </c>
      <c r="K39" s="111">
        <v>0.11700000000000001</v>
      </c>
      <c r="O39" s="126" t="s">
        <v>415</v>
      </c>
      <c r="P39" s="111">
        <v>3.1E-2</v>
      </c>
      <c r="Q39" s="111">
        <v>5.7565217000000002E-2</v>
      </c>
      <c r="R39" s="111">
        <v>0.11700000000000001</v>
      </c>
      <c r="S39" s="111">
        <v>0.158826087</v>
      </c>
      <c r="V39" s="126" t="s">
        <v>415</v>
      </c>
      <c r="W39">
        <v>6.0499999999999998E-2</v>
      </c>
      <c r="X39">
        <v>0.26750000000000002</v>
      </c>
      <c r="Y39">
        <v>4.5999999999999999E-2</v>
      </c>
      <c r="Z39">
        <v>0.16</v>
      </c>
    </row>
    <row r="40" spans="1:26" x14ac:dyDescent="0.35">
      <c r="A40" s="126" t="s">
        <v>417</v>
      </c>
      <c r="B40" s="111" t="s">
        <v>416</v>
      </c>
      <c r="C40" s="111">
        <v>111</v>
      </c>
      <c r="D40" s="116">
        <v>8.2521738999999997E-2</v>
      </c>
      <c r="E40" s="111">
        <v>8.8999999999999996E-2</v>
      </c>
      <c r="F40" s="111">
        <v>5.7565217000000002E-2</v>
      </c>
      <c r="G40" s="111">
        <v>7.4999999999999997E-2</v>
      </c>
      <c r="H40" s="111">
        <v>0.26130434800000002</v>
      </c>
      <c r="I40" s="111">
        <v>0.28000000000000003</v>
      </c>
      <c r="J40" s="111">
        <v>0.158826087</v>
      </c>
      <c r="K40" s="111">
        <v>0.19700000000000001</v>
      </c>
      <c r="O40" s="126" t="s">
        <v>417</v>
      </c>
      <c r="P40" s="111">
        <v>7.4999999999999997E-2</v>
      </c>
      <c r="Q40" s="111">
        <v>5.7565217000000002E-2</v>
      </c>
      <c r="R40" s="111">
        <v>0.19700000000000001</v>
      </c>
      <c r="S40" s="111">
        <v>0.158826087</v>
      </c>
      <c r="V40" s="126" t="s">
        <v>417</v>
      </c>
      <c r="W40">
        <v>6.0499999999999998E-2</v>
      </c>
      <c r="X40">
        <v>0.26750000000000002</v>
      </c>
      <c r="Y40">
        <v>4.5999999999999999E-2</v>
      </c>
      <c r="Z40">
        <v>0.16</v>
      </c>
    </row>
    <row r="41" spans="1:26" x14ac:dyDescent="0.35">
      <c r="A41" s="126" t="s">
        <v>419</v>
      </c>
      <c r="B41" s="111" t="s">
        <v>418</v>
      </c>
      <c r="C41" s="111">
        <v>174</v>
      </c>
      <c r="D41" s="116">
        <v>8.2521738999999997E-2</v>
      </c>
      <c r="E41" s="111">
        <v>3.1E-2</v>
      </c>
      <c r="F41" s="111">
        <v>5.7565217000000002E-2</v>
      </c>
      <c r="G41" s="111">
        <v>2.5999999999999999E-2</v>
      </c>
      <c r="H41" s="111">
        <v>0.26130434800000002</v>
      </c>
      <c r="I41" s="111">
        <v>0.26700000000000002</v>
      </c>
      <c r="J41" s="111">
        <v>0.158826087</v>
      </c>
      <c r="K41" s="111">
        <v>9.8000000000000004E-2</v>
      </c>
      <c r="O41" s="126" t="s">
        <v>419</v>
      </c>
      <c r="P41" s="111">
        <v>2.5999999999999999E-2</v>
      </c>
      <c r="Q41" s="111">
        <v>5.7565217000000002E-2</v>
      </c>
      <c r="R41" s="111">
        <v>9.8000000000000004E-2</v>
      </c>
      <c r="S41" s="111">
        <v>0.158826087</v>
      </c>
      <c r="V41" s="126" t="s">
        <v>419</v>
      </c>
      <c r="W41">
        <v>6.0499999999999998E-2</v>
      </c>
      <c r="X41">
        <v>0.26750000000000002</v>
      </c>
      <c r="Y41">
        <v>4.5999999999999999E-2</v>
      </c>
      <c r="Z41">
        <v>0.16</v>
      </c>
    </row>
    <row r="42" spans="1:26" x14ac:dyDescent="0.35">
      <c r="A42" s="126" t="s">
        <v>421</v>
      </c>
      <c r="B42" s="111" t="s">
        <v>420</v>
      </c>
      <c r="C42" s="111">
        <v>160</v>
      </c>
      <c r="D42" s="116">
        <v>8.2521738999999997E-2</v>
      </c>
      <c r="E42" s="111">
        <v>4.2000000000000003E-2</v>
      </c>
      <c r="F42" s="111">
        <v>5.7565217000000002E-2</v>
      </c>
      <c r="G42" s="111">
        <v>9.0999999999999998E-2</v>
      </c>
      <c r="H42" s="111">
        <v>0.26130434800000002</v>
      </c>
      <c r="I42" s="111">
        <v>0.28999999999999998</v>
      </c>
      <c r="J42" s="111">
        <v>0.158826087</v>
      </c>
      <c r="K42" s="111">
        <v>0.159</v>
      </c>
      <c r="O42" s="126" t="s">
        <v>421</v>
      </c>
      <c r="P42" s="111">
        <v>9.0999999999999998E-2</v>
      </c>
      <c r="Q42" s="111">
        <v>5.7565217000000002E-2</v>
      </c>
      <c r="R42" s="111">
        <v>0.159</v>
      </c>
      <c r="S42" s="111">
        <v>0.158826087</v>
      </c>
      <c r="V42" s="126" t="s">
        <v>421</v>
      </c>
      <c r="W42">
        <v>6.0499999999999998E-2</v>
      </c>
      <c r="X42">
        <v>0.26750000000000002</v>
      </c>
      <c r="Y42">
        <v>4.5999999999999999E-2</v>
      </c>
      <c r="Z42">
        <v>0.16</v>
      </c>
    </row>
    <row r="43" spans="1:26" x14ac:dyDescent="0.35">
      <c r="A43" s="126" t="s">
        <v>423</v>
      </c>
      <c r="B43" s="111" t="s">
        <v>422</v>
      </c>
      <c r="C43" s="111">
        <v>97</v>
      </c>
      <c r="D43" s="116">
        <v>8.2521738999999997E-2</v>
      </c>
      <c r="E43" s="111">
        <v>5.5E-2</v>
      </c>
      <c r="F43" s="111">
        <v>5.7565217000000002E-2</v>
      </c>
      <c r="G43" s="111">
        <v>3.6999999999999998E-2</v>
      </c>
      <c r="H43" s="111">
        <v>0.26130434800000002</v>
      </c>
      <c r="I43" s="111">
        <v>0.27600000000000002</v>
      </c>
      <c r="J43" s="111">
        <v>0.158826087</v>
      </c>
      <c r="K43" s="111">
        <v>0.14399999999999999</v>
      </c>
      <c r="O43" s="126" t="s">
        <v>423</v>
      </c>
      <c r="P43" s="111">
        <v>3.6999999999999998E-2</v>
      </c>
      <c r="Q43" s="111">
        <v>5.7565217000000002E-2</v>
      </c>
      <c r="R43" s="111">
        <v>0.14399999999999999</v>
      </c>
      <c r="S43" s="111">
        <v>0.158826087</v>
      </c>
      <c r="V43" s="126" t="s">
        <v>423</v>
      </c>
      <c r="W43">
        <v>6.0499999999999998E-2</v>
      </c>
      <c r="X43">
        <v>0.26750000000000002</v>
      </c>
      <c r="Y43">
        <v>4.5999999999999999E-2</v>
      </c>
      <c r="Z43">
        <v>0.16</v>
      </c>
    </row>
    <row r="44" spans="1:26" x14ac:dyDescent="0.35">
      <c r="A44" s="126" t="s">
        <v>425</v>
      </c>
      <c r="B44" s="111" t="s">
        <v>424</v>
      </c>
      <c r="C44" s="111">
        <v>107</v>
      </c>
      <c r="D44" s="116">
        <v>8.2521738999999997E-2</v>
      </c>
      <c r="E44" s="111">
        <v>6.0999999999999999E-2</v>
      </c>
      <c r="F44" s="111">
        <v>5.7565217000000002E-2</v>
      </c>
      <c r="G44" s="111">
        <v>2.3E-2</v>
      </c>
      <c r="H44" s="111">
        <v>0.26130434800000002</v>
      </c>
      <c r="I44" s="111">
        <v>0.29399999999999998</v>
      </c>
      <c r="J44" s="111">
        <v>0.158826087</v>
      </c>
      <c r="K44" s="111">
        <v>0.187</v>
      </c>
      <c r="O44" s="126" t="s">
        <v>425</v>
      </c>
      <c r="P44" s="111">
        <v>2.3E-2</v>
      </c>
      <c r="Q44" s="111">
        <v>5.7565217000000002E-2</v>
      </c>
      <c r="R44" s="111">
        <v>0.187</v>
      </c>
      <c r="S44" s="111">
        <v>0.158826087</v>
      </c>
      <c r="V44" s="126" t="s">
        <v>425</v>
      </c>
      <c r="W44">
        <v>6.0499999999999998E-2</v>
      </c>
      <c r="X44">
        <v>0.26750000000000002</v>
      </c>
      <c r="Y44">
        <v>4.5999999999999999E-2</v>
      </c>
      <c r="Z44">
        <v>0.16</v>
      </c>
    </row>
    <row r="45" spans="1:26" x14ac:dyDescent="0.35">
      <c r="A45" s="126" t="s">
        <v>427</v>
      </c>
      <c r="B45" s="111" t="s">
        <v>426</v>
      </c>
      <c r="C45" s="111">
        <v>61</v>
      </c>
      <c r="D45" s="116">
        <v>8.2521738999999997E-2</v>
      </c>
      <c r="E45" s="111">
        <v>6.4000000000000001E-2</v>
      </c>
      <c r="F45" s="111">
        <v>5.7565217000000002E-2</v>
      </c>
      <c r="G45" s="111">
        <v>6.0999999999999999E-2</v>
      </c>
      <c r="H45" s="111">
        <v>0.26130434800000002</v>
      </c>
      <c r="I45" s="111">
        <v>0.309</v>
      </c>
      <c r="J45" s="111">
        <v>0.158826087</v>
      </c>
      <c r="K45" s="111">
        <v>0.161</v>
      </c>
      <c r="O45" s="126" t="s">
        <v>427</v>
      </c>
      <c r="P45" s="111">
        <v>6.0999999999999999E-2</v>
      </c>
      <c r="Q45" s="111">
        <v>5.7565217000000002E-2</v>
      </c>
      <c r="R45" s="111">
        <v>0.161</v>
      </c>
      <c r="S45" s="111">
        <v>0.158826087</v>
      </c>
      <c r="V45" s="126" t="s">
        <v>427</v>
      </c>
      <c r="W45">
        <v>6.0499999999999998E-2</v>
      </c>
      <c r="X45">
        <v>0.26750000000000002</v>
      </c>
      <c r="Y45">
        <v>4.5999999999999999E-2</v>
      </c>
      <c r="Z45">
        <v>0.16</v>
      </c>
    </row>
    <row r="46" spans="1:26" x14ac:dyDescent="0.35">
      <c r="A46" s="126" t="s">
        <v>429</v>
      </c>
      <c r="B46" s="111" t="s">
        <v>428</v>
      </c>
      <c r="C46" s="111">
        <v>75</v>
      </c>
      <c r="D46" s="116">
        <v>8.2521738999999997E-2</v>
      </c>
      <c r="E46" s="111">
        <v>5.5E-2</v>
      </c>
      <c r="F46" s="111">
        <v>5.7565217000000002E-2</v>
      </c>
      <c r="G46" s="111">
        <v>4.8000000000000001E-2</v>
      </c>
      <c r="H46" s="111">
        <v>0.26130434800000002</v>
      </c>
      <c r="I46" s="111">
        <v>0.28699999999999998</v>
      </c>
      <c r="J46" s="111">
        <v>0.158826087</v>
      </c>
      <c r="K46" s="111">
        <v>0.20499999999999999</v>
      </c>
      <c r="O46" s="126" t="s">
        <v>429</v>
      </c>
      <c r="P46" s="111">
        <v>4.8000000000000001E-2</v>
      </c>
      <c r="Q46" s="111">
        <v>5.7565217000000002E-2</v>
      </c>
      <c r="R46" s="111">
        <v>0.20499999999999999</v>
      </c>
      <c r="S46" s="111">
        <v>0.158826087</v>
      </c>
      <c r="V46" s="126" t="s">
        <v>429</v>
      </c>
      <c r="W46">
        <v>6.0499999999999998E-2</v>
      </c>
      <c r="X46">
        <v>0.26750000000000002</v>
      </c>
      <c r="Y46">
        <v>4.5999999999999999E-2</v>
      </c>
      <c r="Z46">
        <v>0.16</v>
      </c>
    </row>
    <row r="47" spans="1:26" x14ac:dyDescent="0.35">
      <c r="A47" s="126" t="s">
        <v>431</v>
      </c>
      <c r="B47" s="111" t="s">
        <v>430</v>
      </c>
      <c r="C47" s="111">
        <v>137</v>
      </c>
      <c r="D47" s="116">
        <v>8.2521738999999997E-2</v>
      </c>
      <c r="E47" s="111">
        <v>3.7999999999999999E-2</v>
      </c>
      <c r="F47" s="111">
        <v>5.7565217000000002E-2</v>
      </c>
      <c r="G47" s="111">
        <v>0.06</v>
      </c>
      <c r="H47" s="111">
        <v>0.26130434800000002</v>
      </c>
      <c r="I47" s="111">
        <v>0.32100000000000001</v>
      </c>
      <c r="J47" s="111">
        <v>0.158826087</v>
      </c>
      <c r="K47" s="111">
        <v>0.187</v>
      </c>
      <c r="O47" s="126" t="s">
        <v>431</v>
      </c>
      <c r="P47" s="111">
        <v>0.06</v>
      </c>
      <c r="Q47" s="111">
        <v>5.7565217000000002E-2</v>
      </c>
      <c r="R47" s="111">
        <v>0.187</v>
      </c>
      <c r="S47" s="111">
        <v>0.158826087</v>
      </c>
      <c r="V47" s="126" t="s">
        <v>431</v>
      </c>
      <c r="W47">
        <v>6.0499999999999998E-2</v>
      </c>
      <c r="X47">
        <v>0.26750000000000002</v>
      </c>
      <c r="Y47">
        <v>4.5999999999999999E-2</v>
      </c>
      <c r="Z47">
        <v>0.16</v>
      </c>
    </row>
    <row r="48" spans="1:26" x14ac:dyDescent="0.35">
      <c r="A48" s="126" t="s">
        <v>433</v>
      </c>
      <c r="B48" s="111" t="s">
        <v>432</v>
      </c>
      <c r="C48" s="111">
        <v>176</v>
      </c>
      <c r="D48" s="116">
        <v>8.2521738999999997E-2</v>
      </c>
      <c r="E48" s="111">
        <v>1.7000000000000001E-2</v>
      </c>
      <c r="F48" s="111">
        <v>5.7565217000000002E-2</v>
      </c>
      <c r="G48" s="111">
        <v>4.2000000000000003E-2</v>
      </c>
      <c r="H48" s="111">
        <v>0.26130434800000002</v>
      </c>
      <c r="I48" s="111">
        <v>0.20499999999999999</v>
      </c>
      <c r="J48" s="111">
        <v>0.158826087</v>
      </c>
      <c r="K48" s="111">
        <v>0.107</v>
      </c>
      <c r="O48" s="126" t="s">
        <v>433</v>
      </c>
      <c r="P48" s="111">
        <v>4.2000000000000003E-2</v>
      </c>
      <c r="Q48" s="111">
        <v>5.7565217000000002E-2</v>
      </c>
      <c r="R48" s="111">
        <v>0.107</v>
      </c>
      <c r="S48" s="111">
        <v>0.158826087</v>
      </c>
      <c r="V48" s="126" t="s">
        <v>433</v>
      </c>
      <c r="W48">
        <v>6.0499999999999998E-2</v>
      </c>
      <c r="X48">
        <v>0.26750000000000002</v>
      </c>
      <c r="Y48">
        <v>4.5999999999999999E-2</v>
      </c>
      <c r="Z48">
        <v>0.16</v>
      </c>
    </row>
    <row r="49" spans="1:26" ht="15" thickBot="1" x14ac:dyDescent="0.4">
      <c r="A49" s="127" t="s">
        <v>435</v>
      </c>
      <c r="B49" s="112" t="s">
        <v>434</v>
      </c>
      <c r="C49" s="112">
        <v>102</v>
      </c>
      <c r="D49" s="116">
        <v>8.2521738999999997E-2</v>
      </c>
      <c r="E49" s="112">
        <v>7.6999999999999999E-2</v>
      </c>
      <c r="F49" s="111">
        <v>5.7565217000000002E-2</v>
      </c>
      <c r="G49" s="112">
        <v>0.105</v>
      </c>
      <c r="H49" s="111">
        <v>0.26130434800000002</v>
      </c>
      <c r="I49" s="112">
        <v>0.26900000000000002</v>
      </c>
      <c r="J49" s="111">
        <v>0.158826087</v>
      </c>
      <c r="K49" s="112">
        <v>0.12</v>
      </c>
      <c r="O49" s="127" t="s">
        <v>435</v>
      </c>
      <c r="P49" s="112">
        <v>0.105</v>
      </c>
      <c r="Q49" s="111">
        <v>5.7565217000000002E-2</v>
      </c>
      <c r="R49" s="112">
        <v>0.12</v>
      </c>
      <c r="S49" s="111">
        <v>0.158826087</v>
      </c>
      <c r="V49" s="127" t="s">
        <v>435</v>
      </c>
      <c r="W49">
        <v>6.0499999999999998E-2</v>
      </c>
      <c r="X49">
        <v>0.26750000000000002</v>
      </c>
      <c r="Y49">
        <v>4.5999999999999999E-2</v>
      </c>
      <c r="Z49">
        <v>0.16</v>
      </c>
    </row>
  </sheetData>
  <mergeCells count="8">
    <mergeCell ref="W2:X2"/>
    <mergeCell ref="Y2:Z2"/>
    <mergeCell ref="K2:K3"/>
    <mergeCell ref="B2:B3"/>
    <mergeCell ref="A2:A3"/>
    <mergeCell ref="E2:E3"/>
    <mergeCell ref="G2:G3"/>
    <mergeCell ref="I2:I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E1" zoomScale="70" zoomScaleNormal="70" workbookViewId="0">
      <selection activeCell="J40" sqref="J40"/>
    </sheetView>
  </sheetViews>
  <sheetFormatPr defaultRowHeight="14.5" x14ac:dyDescent="0.35"/>
  <sheetData>
    <row r="1" spans="1:31" ht="15" thickBot="1" x14ac:dyDescent="0.4">
      <c r="A1" s="116"/>
      <c r="B1" s="265" t="s">
        <v>323</v>
      </c>
      <c r="C1" s="266"/>
      <c r="D1" s="266"/>
      <c r="E1" s="266"/>
      <c r="F1" s="266"/>
      <c r="G1" s="266"/>
      <c r="H1" s="265" t="s">
        <v>324</v>
      </c>
      <c r="I1" s="266"/>
      <c r="J1" s="266"/>
      <c r="K1" s="266"/>
      <c r="L1" s="266"/>
      <c r="M1" s="266"/>
      <c r="N1" s="152" t="s">
        <v>470</v>
      </c>
      <c r="O1" s="152"/>
      <c r="P1" s="152"/>
      <c r="Q1" s="152"/>
      <c r="R1" s="152"/>
      <c r="S1" s="152"/>
      <c r="T1" s="265" t="s">
        <v>471</v>
      </c>
      <c r="U1" s="266"/>
      <c r="V1" s="266"/>
      <c r="W1" s="266"/>
      <c r="X1" s="266"/>
      <c r="Y1" s="266"/>
      <c r="Z1" s="265" t="s">
        <v>472</v>
      </c>
      <c r="AA1" s="266"/>
      <c r="AB1" s="266"/>
      <c r="AC1" s="266"/>
      <c r="AD1" s="266"/>
      <c r="AE1" s="266"/>
    </row>
    <row r="2" spans="1:31" ht="15" customHeight="1" thickBot="1" x14ac:dyDescent="0.4">
      <c r="A2" s="128"/>
      <c r="B2" s="267" t="s">
        <v>1</v>
      </c>
      <c r="C2" s="268"/>
      <c r="D2" s="268"/>
      <c r="E2" s="268" t="s">
        <v>2</v>
      </c>
      <c r="F2" s="268"/>
      <c r="G2" s="268"/>
      <c r="H2" s="267" t="s">
        <v>1</v>
      </c>
      <c r="I2" s="268"/>
      <c r="J2" s="268"/>
      <c r="K2" s="268" t="s">
        <v>2</v>
      </c>
      <c r="L2" s="268"/>
      <c r="M2" s="268"/>
      <c r="N2" s="272" t="s">
        <v>1</v>
      </c>
      <c r="O2" s="273"/>
      <c r="P2" s="273"/>
      <c r="Q2" s="269" t="s">
        <v>2</v>
      </c>
      <c r="R2" s="269"/>
      <c r="S2" s="269"/>
      <c r="T2" s="270" t="s">
        <v>1</v>
      </c>
      <c r="U2" s="271"/>
      <c r="V2" s="271"/>
      <c r="W2" s="271" t="s">
        <v>2</v>
      </c>
      <c r="X2" s="271"/>
      <c r="Y2" s="271"/>
      <c r="Z2" s="270" t="s">
        <v>1</v>
      </c>
      <c r="AA2" s="271"/>
      <c r="AB2" s="271"/>
      <c r="AC2" s="271" t="s">
        <v>2</v>
      </c>
      <c r="AD2" s="271"/>
      <c r="AE2" s="271"/>
    </row>
    <row r="3" spans="1:31" ht="15" thickBot="1" x14ac:dyDescent="0.4">
      <c r="A3" s="130"/>
      <c r="B3" s="131" t="s">
        <v>3</v>
      </c>
      <c r="C3" s="112" t="s">
        <v>4</v>
      </c>
      <c r="D3" s="132" t="s">
        <v>5</v>
      </c>
      <c r="E3" s="112" t="s">
        <v>3</v>
      </c>
      <c r="F3" s="112" t="s">
        <v>4</v>
      </c>
      <c r="G3" s="132" t="s">
        <v>5</v>
      </c>
      <c r="H3" s="139" t="s">
        <v>3</v>
      </c>
      <c r="I3" s="140" t="s">
        <v>4</v>
      </c>
      <c r="J3" s="141" t="s">
        <v>5</v>
      </c>
      <c r="K3" s="140" t="s">
        <v>3</v>
      </c>
      <c r="L3" s="140" t="s">
        <v>4</v>
      </c>
      <c r="M3" s="141" t="s">
        <v>5</v>
      </c>
      <c r="N3" s="144" t="s">
        <v>3</v>
      </c>
      <c r="O3" s="145" t="s">
        <v>4</v>
      </c>
      <c r="P3" s="146" t="s">
        <v>5</v>
      </c>
      <c r="Q3" s="145" t="s">
        <v>3</v>
      </c>
      <c r="R3" s="145" t="s">
        <v>4</v>
      </c>
      <c r="S3" s="153" t="s">
        <v>5</v>
      </c>
      <c r="T3" s="155" t="s">
        <v>3</v>
      </c>
      <c r="U3" s="75" t="s">
        <v>4</v>
      </c>
      <c r="V3" s="156" t="s">
        <v>5</v>
      </c>
      <c r="W3" s="75" t="s">
        <v>3</v>
      </c>
      <c r="X3" s="75" t="s">
        <v>4</v>
      </c>
      <c r="Y3" s="156" t="s">
        <v>5</v>
      </c>
      <c r="Z3" s="155" t="s">
        <v>3</v>
      </c>
      <c r="AA3" s="75" t="s">
        <v>4</v>
      </c>
      <c r="AB3" s="156" t="s">
        <v>5</v>
      </c>
      <c r="AC3" s="75" t="s">
        <v>3</v>
      </c>
      <c r="AD3" s="75" t="s">
        <v>4</v>
      </c>
      <c r="AE3" s="156" t="s">
        <v>5</v>
      </c>
    </row>
    <row r="4" spans="1:31" ht="23" x14ac:dyDescent="0.35">
      <c r="A4" s="111" t="s">
        <v>6</v>
      </c>
      <c r="B4" s="133">
        <v>0.24099999999999999</v>
      </c>
      <c r="C4" s="134">
        <v>0.22800000000000001</v>
      </c>
      <c r="D4" s="135">
        <v>0.20200000000000001</v>
      </c>
      <c r="E4" s="111">
        <v>0.14199999999999999</v>
      </c>
      <c r="F4" s="134">
        <v>0.14799999999999999</v>
      </c>
      <c r="G4" s="135">
        <v>0.16900000000000001</v>
      </c>
      <c r="H4" s="139">
        <v>6.7000000000000004E-2</v>
      </c>
      <c r="I4" s="142">
        <v>5.2999999999999999E-2</v>
      </c>
      <c r="J4" s="141">
        <v>2.1999999999999999E-2</v>
      </c>
      <c r="K4" s="140">
        <v>5.5E-2</v>
      </c>
      <c r="L4" s="142">
        <v>4.1000000000000002E-2</v>
      </c>
      <c r="M4" s="141">
        <v>1.2E-2</v>
      </c>
      <c r="N4" s="147">
        <v>0.52300000000000002</v>
      </c>
      <c r="O4" s="148">
        <v>0.52900000000000003</v>
      </c>
      <c r="P4" s="149">
        <v>0.52300000000000002</v>
      </c>
      <c r="Q4" s="143">
        <v>0.35</v>
      </c>
      <c r="R4" s="151">
        <v>0.41</v>
      </c>
      <c r="S4" s="154">
        <v>0.44600000000000001</v>
      </c>
      <c r="T4" s="157">
        <v>0.50800000000000001</v>
      </c>
      <c r="U4" s="158">
        <v>0.499</v>
      </c>
      <c r="V4" s="159">
        <v>0.45300000000000001</v>
      </c>
      <c r="W4" s="76">
        <v>0.34200000000000003</v>
      </c>
      <c r="X4" s="158">
        <v>0.35399999999999998</v>
      </c>
      <c r="Y4" s="159">
        <v>0.41399999999999998</v>
      </c>
      <c r="Z4" s="157">
        <v>5.7000000000000002E-2</v>
      </c>
      <c r="AA4" s="162">
        <v>6.8000000000000005E-2</v>
      </c>
      <c r="AB4" s="159">
        <v>0.30099999999999999</v>
      </c>
      <c r="AC4" s="76">
        <v>0.42899999999999999</v>
      </c>
      <c r="AD4" s="76">
        <v>0.21199999999999999</v>
      </c>
      <c r="AE4" s="159">
        <v>0.57599999999999996</v>
      </c>
    </row>
    <row r="5" spans="1:31" ht="23" x14ac:dyDescent="0.35">
      <c r="A5" s="111" t="s">
        <v>10</v>
      </c>
      <c r="B5" s="133">
        <v>0.23100000000000001</v>
      </c>
      <c r="C5" s="111">
        <v>0.2</v>
      </c>
      <c r="D5" s="135">
        <v>0.24299999999999999</v>
      </c>
      <c r="E5" s="111">
        <v>0.11</v>
      </c>
      <c r="F5" s="136">
        <v>0.11799999999999999</v>
      </c>
      <c r="G5" s="135">
        <v>3.6999999999999998E-2</v>
      </c>
      <c r="H5" s="133">
        <v>4.4999999999999998E-2</v>
      </c>
      <c r="I5" s="111">
        <v>0.04</v>
      </c>
      <c r="J5" s="135">
        <v>4.3999999999999997E-2</v>
      </c>
      <c r="K5" s="111">
        <v>4.8000000000000001E-2</v>
      </c>
      <c r="L5" s="136">
        <v>6.0999999999999999E-2</v>
      </c>
      <c r="M5" s="135">
        <v>3.7999999999999999E-2</v>
      </c>
      <c r="N5" s="147">
        <v>0.46700000000000003</v>
      </c>
      <c r="O5" s="148">
        <v>0.46800000000000003</v>
      </c>
      <c r="P5" s="150">
        <v>0.441</v>
      </c>
      <c r="Q5" s="143">
        <v>0.35099999999999998</v>
      </c>
      <c r="R5" s="151">
        <v>0.46300000000000002</v>
      </c>
      <c r="S5" s="154">
        <v>0.58299999999999996</v>
      </c>
      <c r="T5" s="157">
        <v>0.50900000000000001</v>
      </c>
      <c r="U5" s="76">
        <v>0.48399999999999999</v>
      </c>
      <c r="V5" s="159">
        <v>0.49399999999999999</v>
      </c>
      <c r="W5" s="76">
        <v>0.32900000000000001</v>
      </c>
      <c r="X5" s="160">
        <v>0.39500000000000002</v>
      </c>
      <c r="Y5" s="159">
        <v>0.33500000000000002</v>
      </c>
      <c r="Z5" s="157">
        <v>6.0999999999999999E-2</v>
      </c>
      <c r="AA5" s="163">
        <v>0.13</v>
      </c>
      <c r="AB5" s="159">
        <v>0.112</v>
      </c>
      <c r="AC5" s="76">
        <v>0.67900000000000005</v>
      </c>
      <c r="AD5" s="162">
        <v>0.78300000000000003</v>
      </c>
      <c r="AE5" s="159">
        <v>0.88700000000000001</v>
      </c>
    </row>
    <row r="6" spans="1:31" ht="34.5" x14ac:dyDescent="0.35">
      <c r="A6" s="111" t="s">
        <v>13</v>
      </c>
      <c r="B6" s="133">
        <v>0.23699999999999999</v>
      </c>
      <c r="C6" s="111">
        <v>0.20100000000000001</v>
      </c>
      <c r="D6" s="135">
        <v>0.219</v>
      </c>
      <c r="E6" s="111">
        <v>8.6999999999999994E-2</v>
      </c>
      <c r="F6" s="136">
        <v>9.0999999999999998E-2</v>
      </c>
      <c r="G6" s="135">
        <v>0.08</v>
      </c>
      <c r="H6" s="133">
        <v>4.7E-2</v>
      </c>
      <c r="I6" s="111">
        <v>3.7999999999999999E-2</v>
      </c>
      <c r="J6" s="135">
        <v>4.8000000000000001E-2</v>
      </c>
      <c r="K6" s="111">
        <v>6.3E-2</v>
      </c>
      <c r="L6" s="111">
        <v>1.2999999999999999E-2</v>
      </c>
      <c r="M6" s="135">
        <v>2.9000000000000001E-2</v>
      </c>
      <c r="N6" s="147">
        <v>0.44400000000000001</v>
      </c>
      <c r="O6" s="143">
        <v>0.41299999999999998</v>
      </c>
      <c r="P6" s="150">
        <v>0.46899999999999997</v>
      </c>
      <c r="Q6" s="143">
        <v>0.30499999999999999</v>
      </c>
      <c r="R6" s="151">
        <v>0.30199999999999999</v>
      </c>
      <c r="S6" s="154">
        <v>0.26500000000000001</v>
      </c>
      <c r="T6" s="157">
        <v>0.51300000000000001</v>
      </c>
      <c r="U6" s="76">
        <v>0.50600000000000001</v>
      </c>
      <c r="V6" s="159">
        <v>0.51</v>
      </c>
      <c r="W6" s="76">
        <v>0.27900000000000003</v>
      </c>
      <c r="X6" s="160">
        <v>0.308</v>
      </c>
      <c r="Y6" s="159">
        <v>0.27400000000000002</v>
      </c>
      <c r="Z6" s="157">
        <v>5.8000000000000003E-2</v>
      </c>
      <c r="AA6" s="162">
        <v>6.3E-2</v>
      </c>
      <c r="AB6" s="159">
        <v>6.4000000000000001E-2</v>
      </c>
      <c r="AC6" s="76">
        <v>0.72199999999999998</v>
      </c>
      <c r="AD6" s="76">
        <v>0.46899999999999997</v>
      </c>
      <c r="AE6" s="159">
        <v>0.68200000000000005</v>
      </c>
    </row>
    <row r="7" spans="1:31" ht="34.5" x14ac:dyDescent="0.35">
      <c r="A7" s="111" t="s">
        <v>18</v>
      </c>
      <c r="B7" s="133">
        <v>0.224</v>
      </c>
      <c r="C7" s="136">
        <v>0.23699999999999999</v>
      </c>
      <c r="D7" s="135">
        <v>0.23</v>
      </c>
      <c r="E7" s="111">
        <v>0.157</v>
      </c>
      <c r="F7" s="137">
        <v>0.123</v>
      </c>
      <c r="G7" s="135">
        <v>0.15</v>
      </c>
      <c r="H7" s="133">
        <v>3.5000000000000003E-2</v>
      </c>
      <c r="I7" s="136">
        <v>3.5000000000000003E-2</v>
      </c>
      <c r="J7" s="135">
        <v>3.2000000000000001E-2</v>
      </c>
      <c r="K7" s="111">
        <v>4.2999999999999997E-2</v>
      </c>
      <c r="L7" s="111">
        <v>8.0000000000000002E-3</v>
      </c>
      <c r="M7" s="135">
        <v>1.7000000000000001E-2</v>
      </c>
      <c r="N7" s="147">
        <v>0.48599999999999999</v>
      </c>
      <c r="O7" s="151">
        <v>0.48799999999999999</v>
      </c>
      <c r="P7" s="150">
        <v>0.49</v>
      </c>
      <c r="Q7" s="143">
        <v>0.51600000000000001</v>
      </c>
      <c r="R7" s="143">
        <v>0.42</v>
      </c>
      <c r="S7" s="154">
        <v>0.48899999999999999</v>
      </c>
      <c r="T7" s="157">
        <v>0.50800000000000001</v>
      </c>
      <c r="U7" s="158">
        <v>0.50900000000000001</v>
      </c>
      <c r="V7" s="159">
        <v>0.51100000000000001</v>
      </c>
      <c r="W7" s="76">
        <v>0.38100000000000001</v>
      </c>
      <c r="X7" s="76">
        <v>0.29299999999999998</v>
      </c>
      <c r="Y7" s="159">
        <v>0.38800000000000001</v>
      </c>
      <c r="Z7" s="157">
        <v>6.0999999999999999E-2</v>
      </c>
      <c r="AA7" s="162">
        <v>5.6000000000000001E-2</v>
      </c>
      <c r="AB7" s="159">
        <v>5.1999999999999998E-2</v>
      </c>
      <c r="AC7" s="76">
        <v>0.71899999999999997</v>
      </c>
      <c r="AD7" s="163">
        <v>0.83599999999999997</v>
      </c>
      <c r="AE7" s="159">
        <v>0.61599999999999999</v>
      </c>
    </row>
    <row r="8" spans="1:31" ht="23" x14ac:dyDescent="0.35">
      <c r="A8" s="111" t="s">
        <v>21</v>
      </c>
      <c r="B8" s="133">
        <v>0.23200000000000001</v>
      </c>
      <c r="C8" s="134">
        <v>0.245</v>
      </c>
      <c r="D8" s="135">
        <v>0.32200000000000001</v>
      </c>
      <c r="E8" s="111">
        <v>0.14599999999999999</v>
      </c>
      <c r="F8" s="136">
        <v>0.157</v>
      </c>
      <c r="G8" s="135">
        <v>0.114</v>
      </c>
      <c r="H8" s="133">
        <v>5.8000000000000003E-2</v>
      </c>
      <c r="I8" s="134">
        <v>0.06</v>
      </c>
      <c r="J8" s="135">
        <v>8.3000000000000004E-2</v>
      </c>
      <c r="K8" s="111">
        <v>4.5999999999999999E-2</v>
      </c>
      <c r="L8" s="111">
        <v>2.8000000000000001E-2</v>
      </c>
      <c r="M8" s="135">
        <v>4.2000000000000003E-2</v>
      </c>
      <c r="N8" s="147">
        <v>0.52700000000000002</v>
      </c>
      <c r="O8" s="148">
        <v>0.54400000000000004</v>
      </c>
      <c r="P8" s="150">
        <v>0.48299999999999998</v>
      </c>
      <c r="Q8" s="143">
        <v>0.39</v>
      </c>
      <c r="R8" s="148">
        <v>0.42799999999999999</v>
      </c>
      <c r="S8" s="154">
        <v>0.27800000000000002</v>
      </c>
      <c r="T8" s="157">
        <v>0.502</v>
      </c>
      <c r="U8" s="158">
        <v>0.504</v>
      </c>
      <c r="V8" s="159">
        <v>0.51300000000000001</v>
      </c>
      <c r="W8" s="76">
        <v>0.35099999999999998</v>
      </c>
      <c r="X8" s="158">
        <v>0.34200000000000003</v>
      </c>
      <c r="Y8" s="159">
        <v>0.27300000000000002</v>
      </c>
      <c r="Z8" s="157">
        <v>6.4000000000000001E-2</v>
      </c>
      <c r="AA8" s="162">
        <v>6.3E-2</v>
      </c>
      <c r="AB8" s="159">
        <v>5.2999999999999999E-2</v>
      </c>
      <c r="AC8" s="76">
        <v>0.27800000000000002</v>
      </c>
      <c r="AD8" s="163">
        <v>0.3</v>
      </c>
      <c r="AE8" s="159">
        <v>0.24099999999999999</v>
      </c>
    </row>
    <row r="9" spans="1:31" ht="23" x14ac:dyDescent="0.35">
      <c r="A9" s="111" t="s">
        <v>23</v>
      </c>
      <c r="B9" s="133">
        <v>0.23699999999999999</v>
      </c>
      <c r="C9" s="136">
        <v>0.24399999999999999</v>
      </c>
      <c r="D9" s="135">
        <v>0.23799999999999999</v>
      </c>
      <c r="E9" s="111">
        <v>8.4000000000000005E-2</v>
      </c>
      <c r="F9" s="136">
        <v>0.158</v>
      </c>
      <c r="G9" s="135">
        <v>7.8E-2</v>
      </c>
      <c r="H9" s="133">
        <v>4.9000000000000002E-2</v>
      </c>
      <c r="I9" s="111">
        <v>2.5999999999999999E-2</v>
      </c>
      <c r="J9" s="135">
        <v>4.7E-2</v>
      </c>
      <c r="K9" s="111">
        <v>6.5000000000000002E-2</v>
      </c>
      <c r="L9" s="111">
        <v>2.9000000000000001E-2</v>
      </c>
      <c r="M9" s="135">
        <v>3.5000000000000003E-2</v>
      </c>
      <c r="N9" s="147">
        <v>0.44700000000000001</v>
      </c>
      <c r="O9" s="143">
        <v>0.39900000000000002</v>
      </c>
      <c r="P9" s="150">
        <v>0.48</v>
      </c>
      <c r="Q9" s="143">
        <v>0.29799999999999999</v>
      </c>
      <c r="R9" s="148">
        <v>0.42799999999999999</v>
      </c>
      <c r="S9" s="154">
        <v>0.33300000000000002</v>
      </c>
      <c r="T9" s="157">
        <v>0.51400000000000001</v>
      </c>
      <c r="U9" s="76">
        <v>0.50900000000000001</v>
      </c>
      <c r="V9" s="159">
        <v>0.51600000000000001</v>
      </c>
      <c r="W9" s="76">
        <v>0.27600000000000002</v>
      </c>
      <c r="X9" s="160">
        <v>0.36399999999999999</v>
      </c>
      <c r="Y9" s="159">
        <v>0.28499999999999998</v>
      </c>
      <c r="Z9" s="157">
        <v>5.8000000000000003E-2</v>
      </c>
      <c r="AA9" s="76">
        <v>5.5E-2</v>
      </c>
      <c r="AB9" s="159">
        <v>5.8999999999999997E-2</v>
      </c>
      <c r="AC9" s="76">
        <v>0.73599999999999999</v>
      </c>
      <c r="AD9" s="76">
        <v>0.46899999999999997</v>
      </c>
      <c r="AE9" s="159">
        <v>0.70799999999999996</v>
      </c>
    </row>
    <row r="10" spans="1:31" ht="23" x14ac:dyDescent="0.35">
      <c r="A10" s="111" t="s">
        <v>27</v>
      </c>
      <c r="B10" s="133">
        <v>0.23699999999999999</v>
      </c>
      <c r="C10" s="111">
        <v>0.22</v>
      </c>
      <c r="D10" s="135">
        <v>0.23799999999999999</v>
      </c>
      <c r="E10" s="111">
        <v>8.4000000000000005E-2</v>
      </c>
      <c r="F10" s="136">
        <v>0.16300000000000001</v>
      </c>
      <c r="G10" s="135">
        <v>7.8E-2</v>
      </c>
      <c r="H10" s="133">
        <v>4.9000000000000002E-2</v>
      </c>
      <c r="I10" s="111">
        <v>3.9E-2</v>
      </c>
      <c r="J10" s="135">
        <v>4.7E-2</v>
      </c>
      <c r="K10" s="111">
        <v>6.5000000000000002E-2</v>
      </c>
      <c r="L10" s="111">
        <v>0.02</v>
      </c>
      <c r="M10" s="135">
        <v>3.5000000000000003E-2</v>
      </c>
      <c r="N10" s="147">
        <v>0.44700000000000001</v>
      </c>
      <c r="O10" s="148">
        <v>0.52800000000000002</v>
      </c>
      <c r="P10" s="150">
        <v>0.48</v>
      </c>
      <c r="Q10" s="143">
        <v>0.29799999999999999</v>
      </c>
      <c r="R10" s="148">
        <v>0.44500000000000001</v>
      </c>
      <c r="S10" s="154">
        <v>0.33300000000000002</v>
      </c>
      <c r="T10" s="157">
        <v>0.51400000000000001</v>
      </c>
      <c r="U10" s="76">
        <v>0.49299999999999999</v>
      </c>
      <c r="V10" s="159">
        <v>0.51600000000000001</v>
      </c>
      <c r="W10" s="76">
        <v>0.27600000000000002</v>
      </c>
      <c r="X10" s="160">
        <v>0.33800000000000002</v>
      </c>
      <c r="Y10" s="159">
        <v>0.28499999999999998</v>
      </c>
      <c r="Z10" s="157">
        <v>5.8000000000000003E-2</v>
      </c>
      <c r="AA10" s="163">
        <v>0.08</v>
      </c>
      <c r="AB10" s="159">
        <v>5.8999999999999997E-2</v>
      </c>
      <c r="AC10" s="76">
        <v>0.73599999999999999</v>
      </c>
      <c r="AD10" s="76">
        <v>0.32400000000000001</v>
      </c>
      <c r="AE10" s="159">
        <v>0.70799999999999996</v>
      </c>
    </row>
    <row r="11" spans="1:31" ht="23" x14ac:dyDescent="0.35">
      <c r="A11" s="111" t="s">
        <v>30</v>
      </c>
      <c r="B11" s="133">
        <v>0.23699999999999999</v>
      </c>
      <c r="C11" s="111">
        <v>0.21199999999999999</v>
      </c>
      <c r="D11" s="135">
        <v>0.23799999999999999</v>
      </c>
      <c r="E11" s="111">
        <v>8.4000000000000005E-2</v>
      </c>
      <c r="F11" s="136">
        <v>9.2999999999999999E-2</v>
      </c>
      <c r="G11" s="135">
        <v>7.8E-2</v>
      </c>
      <c r="H11" s="133">
        <v>4.9000000000000002E-2</v>
      </c>
      <c r="I11" s="111">
        <v>4.2999999999999997E-2</v>
      </c>
      <c r="J11" s="135">
        <v>4.7E-2</v>
      </c>
      <c r="K11" s="111">
        <v>6.5000000000000002E-2</v>
      </c>
      <c r="L11" s="111">
        <v>7.0000000000000001E-3</v>
      </c>
      <c r="M11" s="135">
        <v>3.5000000000000003E-2</v>
      </c>
      <c r="N11" s="147">
        <v>0.44700000000000001</v>
      </c>
      <c r="O11" s="148">
        <v>0.48</v>
      </c>
      <c r="P11" s="150">
        <v>0.48</v>
      </c>
      <c r="Q11" s="143">
        <v>0.29799999999999999</v>
      </c>
      <c r="R11" s="151">
        <v>0.312</v>
      </c>
      <c r="S11" s="154">
        <v>0.33300000000000002</v>
      </c>
      <c r="T11" s="157">
        <v>0.51400000000000001</v>
      </c>
      <c r="U11" s="76">
        <v>0.51</v>
      </c>
      <c r="V11" s="159">
        <v>0.51600000000000001</v>
      </c>
      <c r="W11" s="76">
        <v>0.27600000000000002</v>
      </c>
      <c r="X11" s="76">
        <v>0.19</v>
      </c>
      <c r="Y11" s="159">
        <v>0.28499999999999998</v>
      </c>
      <c r="Z11" s="157">
        <v>5.8000000000000003E-2</v>
      </c>
      <c r="AA11" s="163">
        <v>0.06</v>
      </c>
      <c r="AB11" s="159">
        <v>5.8999999999999997E-2</v>
      </c>
      <c r="AC11" s="76">
        <v>0.73599999999999999</v>
      </c>
      <c r="AD11" s="76">
        <v>0.52400000000000002</v>
      </c>
      <c r="AE11" s="159">
        <v>0.70799999999999996</v>
      </c>
    </row>
    <row r="12" spans="1:31" ht="34.5" x14ac:dyDescent="0.35">
      <c r="A12" s="111" t="s">
        <v>33</v>
      </c>
      <c r="B12" s="133">
        <v>0.217</v>
      </c>
      <c r="C12" s="137">
        <v>0.20899999999999999</v>
      </c>
      <c r="D12" s="135">
        <v>0.22500000000000001</v>
      </c>
      <c r="E12" s="111">
        <v>0.10100000000000001</v>
      </c>
      <c r="F12" s="134">
        <v>0.127</v>
      </c>
      <c r="G12" s="135">
        <v>0.13600000000000001</v>
      </c>
      <c r="H12" s="133">
        <v>4.8000000000000001E-2</v>
      </c>
      <c r="I12" s="134">
        <v>6.9000000000000006E-2</v>
      </c>
      <c r="J12" s="135">
        <v>0.10100000000000001</v>
      </c>
      <c r="K12" s="111">
        <v>4.8000000000000001E-2</v>
      </c>
      <c r="L12" s="134">
        <v>7.8E-2</v>
      </c>
      <c r="M12" s="135">
        <v>0.111</v>
      </c>
      <c r="N12" s="147">
        <v>0.48299999999999998</v>
      </c>
      <c r="O12" s="151">
        <v>0.54200000000000004</v>
      </c>
      <c r="P12" s="150">
        <v>0.59099999999999997</v>
      </c>
      <c r="Q12" s="143">
        <v>0.35199999999999998</v>
      </c>
      <c r="R12" s="151">
        <v>0.45800000000000002</v>
      </c>
      <c r="S12" s="154">
        <v>0.46200000000000002</v>
      </c>
      <c r="T12" s="157">
        <v>0.50700000000000001</v>
      </c>
      <c r="U12" s="158">
        <v>0.502</v>
      </c>
      <c r="V12" s="159">
        <v>0.497</v>
      </c>
      <c r="W12" s="76">
        <v>0.314</v>
      </c>
      <c r="X12" s="160">
        <v>0.374</v>
      </c>
      <c r="Y12" s="159">
        <v>0.32800000000000001</v>
      </c>
      <c r="Z12" s="157">
        <v>6.0999999999999999E-2</v>
      </c>
      <c r="AA12" s="162">
        <v>6.2E-2</v>
      </c>
      <c r="AB12" s="159">
        <v>7.9000000000000001E-2</v>
      </c>
      <c r="AC12" s="76">
        <v>0.57599999999999996</v>
      </c>
      <c r="AD12" s="76">
        <v>0.39600000000000002</v>
      </c>
      <c r="AE12" s="159">
        <v>0.43</v>
      </c>
    </row>
    <row r="13" spans="1:31" ht="35" thickBot="1" x14ac:dyDescent="0.4">
      <c r="A13" s="112" t="s">
        <v>37</v>
      </c>
      <c r="B13" s="131">
        <v>0.23699999999999999</v>
      </c>
      <c r="C13" s="112">
        <v>0.23300000000000001</v>
      </c>
      <c r="D13" s="132">
        <v>0.26200000000000001</v>
      </c>
      <c r="E13" s="112">
        <v>8.6999999999999994E-2</v>
      </c>
      <c r="F13" s="138">
        <v>0.13100000000000001</v>
      </c>
      <c r="G13" s="132">
        <v>0.17100000000000001</v>
      </c>
      <c r="H13" s="131">
        <v>4.7E-2</v>
      </c>
      <c r="I13" s="138">
        <v>4.2000000000000003E-2</v>
      </c>
      <c r="J13" s="132">
        <v>0.04</v>
      </c>
      <c r="K13" s="112">
        <v>6.3E-2</v>
      </c>
      <c r="L13" s="112">
        <v>1.7999999999999999E-2</v>
      </c>
      <c r="M13" s="132">
        <v>0.03</v>
      </c>
      <c r="N13" s="144">
        <v>0.44400000000000001</v>
      </c>
      <c r="O13" s="145">
        <v>0.43099999999999999</v>
      </c>
      <c r="P13" s="146">
        <v>0.497</v>
      </c>
      <c r="Q13" s="145">
        <v>0.30499999999999999</v>
      </c>
      <c r="R13" s="145">
        <v>0.29499999999999998</v>
      </c>
      <c r="S13" s="153">
        <v>0.35399999999999998</v>
      </c>
      <c r="T13" s="155">
        <v>0.51300000000000001</v>
      </c>
      <c r="U13" s="161">
        <v>0.51900000000000002</v>
      </c>
      <c r="V13" s="156">
        <v>0.52</v>
      </c>
      <c r="W13" s="75">
        <v>0.27900000000000003</v>
      </c>
      <c r="X13" s="161">
        <v>0.30299999999999999</v>
      </c>
      <c r="Y13" s="156">
        <v>0.38500000000000001</v>
      </c>
      <c r="Z13" s="155">
        <v>5.8000000000000003E-2</v>
      </c>
      <c r="AA13" s="75">
        <v>4.7E-2</v>
      </c>
      <c r="AB13" s="156">
        <v>4.8000000000000001E-2</v>
      </c>
      <c r="AC13" s="75">
        <v>0.72199999999999998</v>
      </c>
      <c r="AD13" s="164">
        <v>0.248</v>
      </c>
      <c r="AE13" s="156">
        <v>0.23899999999999999</v>
      </c>
    </row>
    <row r="15" spans="1:31" ht="15" thickBot="1" x14ac:dyDescent="0.4">
      <c r="B15" s="263" t="s">
        <v>323</v>
      </c>
      <c r="C15" s="263"/>
      <c r="D15" s="263"/>
      <c r="E15" s="264" t="s">
        <v>324</v>
      </c>
      <c r="F15" s="264"/>
      <c r="G15" s="264"/>
      <c r="H15" s="263" t="s">
        <v>473</v>
      </c>
      <c r="I15" s="263"/>
      <c r="J15" s="263"/>
      <c r="K15" s="263" t="s">
        <v>326</v>
      </c>
      <c r="L15" s="263"/>
      <c r="M15" s="263"/>
      <c r="N15" s="262" t="s">
        <v>474</v>
      </c>
      <c r="O15" s="262"/>
      <c r="P15" s="262"/>
    </row>
    <row r="16" spans="1:31" ht="15" thickBot="1" x14ac:dyDescent="0.4">
      <c r="A16" s="77" t="s">
        <v>475</v>
      </c>
      <c r="B16" s="4" t="s">
        <v>3</v>
      </c>
      <c r="C16" s="4" t="s">
        <v>4</v>
      </c>
      <c r="D16" s="4" t="s">
        <v>5</v>
      </c>
      <c r="E16" s="74" t="s">
        <v>3</v>
      </c>
      <c r="F16" s="74" t="s">
        <v>4</v>
      </c>
      <c r="G16" s="74" t="s">
        <v>5</v>
      </c>
      <c r="H16" s="71" t="s">
        <v>3</v>
      </c>
      <c r="I16" s="71" t="s">
        <v>4</v>
      </c>
      <c r="J16" s="71" t="s">
        <v>5</v>
      </c>
      <c r="K16" s="75" t="s">
        <v>3</v>
      </c>
      <c r="L16" s="23" t="s">
        <v>4</v>
      </c>
      <c r="M16" s="23" t="s">
        <v>5</v>
      </c>
      <c r="N16" s="23" t="s">
        <v>3</v>
      </c>
      <c r="O16" s="23" t="s">
        <v>4</v>
      </c>
      <c r="P16" s="23" t="s">
        <v>5</v>
      </c>
    </row>
    <row r="17" spans="1:17" ht="23" x14ac:dyDescent="0.35">
      <c r="A17" s="73" t="s">
        <v>6</v>
      </c>
      <c r="B17" s="78">
        <v>0.14199999999999999</v>
      </c>
      <c r="C17" s="87">
        <v>0.14799999999999999</v>
      </c>
      <c r="D17" s="78">
        <v>0.16900000000000001</v>
      </c>
      <c r="E17" s="88">
        <v>5.5E-2</v>
      </c>
      <c r="F17" s="89">
        <v>4.1000000000000002E-2</v>
      </c>
      <c r="G17" s="88">
        <v>1.2E-2</v>
      </c>
      <c r="H17" s="90">
        <v>0.35</v>
      </c>
      <c r="I17" s="91">
        <v>0.41</v>
      </c>
      <c r="J17" s="90">
        <v>0.44600000000000001</v>
      </c>
      <c r="K17" s="92">
        <v>0.34200000000000003</v>
      </c>
      <c r="L17" s="93">
        <v>0.35399999999999998</v>
      </c>
      <c r="M17" s="94">
        <v>0.41399999999999998</v>
      </c>
      <c r="N17" s="94">
        <v>0.42899999999999999</v>
      </c>
      <c r="O17" s="94">
        <v>0.21199999999999999</v>
      </c>
      <c r="P17" s="94">
        <v>0.57599999999999996</v>
      </c>
    </row>
    <row r="18" spans="1:17" ht="23" x14ac:dyDescent="0.35">
      <c r="A18" s="73" t="s">
        <v>10</v>
      </c>
      <c r="B18" s="78">
        <v>0.11</v>
      </c>
      <c r="C18" s="95">
        <v>0.11799999999999999</v>
      </c>
      <c r="D18" s="78">
        <v>3.6999999999999998E-2</v>
      </c>
      <c r="E18" s="78">
        <v>4.8000000000000001E-2</v>
      </c>
      <c r="F18" s="95">
        <v>6.0999999999999999E-2</v>
      </c>
      <c r="G18" s="78">
        <v>3.7999999999999999E-2</v>
      </c>
      <c r="H18" s="90">
        <v>0.35099999999999998</v>
      </c>
      <c r="I18" s="91">
        <v>0.46300000000000002</v>
      </c>
      <c r="J18" s="90">
        <v>0.58299999999999996</v>
      </c>
      <c r="K18" s="92">
        <v>0.32900000000000001</v>
      </c>
      <c r="L18" s="96">
        <v>0.39500000000000002</v>
      </c>
      <c r="M18" s="94">
        <v>0.33500000000000002</v>
      </c>
      <c r="N18" s="94">
        <v>0.67900000000000005</v>
      </c>
      <c r="O18" s="97">
        <v>0.78300000000000003</v>
      </c>
      <c r="P18" s="94">
        <v>0.88700000000000001</v>
      </c>
    </row>
    <row r="19" spans="1:17" ht="34.5" x14ac:dyDescent="0.35">
      <c r="A19" s="73" t="s">
        <v>13</v>
      </c>
      <c r="B19" s="78">
        <v>8.6999999999999994E-2</v>
      </c>
      <c r="C19" s="95">
        <v>9.0999999999999998E-2</v>
      </c>
      <c r="D19" s="78">
        <v>0.08</v>
      </c>
      <c r="E19" s="78">
        <v>6.3E-2</v>
      </c>
      <c r="F19" s="78">
        <v>1.2999999999999999E-2</v>
      </c>
      <c r="G19" s="78">
        <v>2.9000000000000001E-2</v>
      </c>
      <c r="H19" s="90">
        <v>0.30499999999999999</v>
      </c>
      <c r="I19" s="91">
        <v>0.30199999999999999</v>
      </c>
      <c r="J19" s="90">
        <v>0.26500000000000001</v>
      </c>
      <c r="K19" s="92">
        <v>0.27900000000000003</v>
      </c>
      <c r="L19" s="96">
        <v>0.308</v>
      </c>
      <c r="M19" s="94">
        <v>0.27400000000000002</v>
      </c>
      <c r="N19" s="94">
        <v>0.72199999999999998</v>
      </c>
      <c r="O19" s="94">
        <v>0.46899999999999997</v>
      </c>
      <c r="P19" s="94">
        <v>0.68200000000000005</v>
      </c>
    </row>
    <row r="20" spans="1:17" ht="34.5" x14ac:dyDescent="0.35">
      <c r="A20" s="73" t="s">
        <v>18</v>
      </c>
      <c r="B20" s="78">
        <v>0.157</v>
      </c>
      <c r="C20" s="98">
        <v>0.123</v>
      </c>
      <c r="D20" s="78">
        <v>0.15</v>
      </c>
      <c r="E20" s="78">
        <v>4.2999999999999997E-2</v>
      </c>
      <c r="F20" s="78">
        <v>8.0000000000000002E-3</v>
      </c>
      <c r="G20" s="78">
        <v>1.7000000000000001E-2</v>
      </c>
      <c r="H20" s="90">
        <v>0.51600000000000001</v>
      </c>
      <c r="I20" s="90">
        <v>0.42</v>
      </c>
      <c r="J20" s="90">
        <v>0.48899999999999999</v>
      </c>
      <c r="K20" s="92">
        <v>0.38100000000000001</v>
      </c>
      <c r="L20" s="94">
        <v>0.29299999999999998</v>
      </c>
      <c r="M20" s="94">
        <v>0.38800000000000001</v>
      </c>
      <c r="N20" s="94">
        <v>0.71899999999999997</v>
      </c>
      <c r="O20" s="99">
        <v>0.83599999999999997</v>
      </c>
      <c r="P20" s="94">
        <v>0.61599999999999999</v>
      </c>
      <c r="Q20" t="s">
        <v>510</v>
      </c>
    </row>
    <row r="21" spans="1:17" ht="23" x14ac:dyDescent="0.35">
      <c r="A21" s="73" t="s">
        <v>21</v>
      </c>
      <c r="B21" s="78">
        <v>0.14599999999999999</v>
      </c>
      <c r="C21" s="95">
        <v>0.157</v>
      </c>
      <c r="D21" s="78">
        <v>0.114</v>
      </c>
      <c r="E21" s="78">
        <v>4.5999999999999999E-2</v>
      </c>
      <c r="F21" s="78">
        <v>2.8000000000000001E-2</v>
      </c>
      <c r="G21" s="78">
        <v>4.2000000000000003E-2</v>
      </c>
      <c r="H21" s="90">
        <v>0.39</v>
      </c>
      <c r="I21" s="100">
        <v>0.42799999999999999</v>
      </c>
      <c r="J21" s="90">
        <v>0.27800000000000002</v>
      </c>
      <c r="K21" s="92">
        <v>0.35099999999999998</v>
      </c>
      <c r="L21" s="93">
        <v>0.34200000000000003</v>
      </c>
      <c r="M21" s="94">
        <v>0.27300000000000002</v>
      </c>
      <c r="N21" s="94">
        <v>0.27800000000000002</v>
      </c>
      <c r="O21" s="99">
        <v>0.3</v>
      </c>
      <c r="P21" s="94">
        <v>0.24099999999999999</v>
      </c>
    </row>
    <row r="22" spans="1:17" ht="23" x14ac:dyDescent="0.35">
      <c r="A22" s="73" t="s">
        <v>23</v>
      </c>
      <c r="B22" s="78">
        <v>8.4000000000000005E-2</v>
      </c>
      <c r="C22" s="95">
        <v>0.158</v>
      </c>
      <c r="D22" s="78">
        <v>7.8E-2</v>
      </c>
      <c r="E22" s="78">
        <v>6.5000000000000002E-2</v>
      </c>
      <c r="F22" s="78">
        <v>2.9000000000000001E-2</v>
      </c>
      <c r="G22" s="78">
        <v>3.5000000000000003E-2</v>
      </c>
      <c r="H22" s="90">
        <v>0.29799999999999999</v>
      </c>
      <c r="I22" s="100">
        <v>0.42799999999999999</v>
      </c>
      <c r="J22" s="90">
        <v>0.33300000000000002</v>
      </c>
      <c r="K22" s="92">
        <v>0.27600000000000002</v>
      </c>
      <c r="L22" s="96">
        <v>0.36399999999999999</v>
      </c>
      <c r="M22" s="94">
        <v>0.28499999999999998</v>
      </c>
      <c r="N22" s="94">
        <v>0.73599999999999999</v>
      </c>
      <c r="O22" s="94">
        <v>0.46899999999999997</v>
      </c>
      <c r="P22" s="94">
        <v>0.70799999999999996</v>
      </c>
    </row>
    <row r="23" spans="1:17" ht="23" x14ac:dyDescent="0.35">
      <c r="A23" s="73" t="s">
        <v>27</v>
      </c>
      <c r="B23" s="78">
        <v>8.4000000000000005E-2</v>
      </c>
      <c r="C23" s="95">
        <v>0.16300000000000001</v>
      </c>
      <c r="D23" s="78">
        <v>7.8E-2</v>
      </c>
      <c r="E23" s="78">
        <v>6.5000000000000002E-2</v>
      </c>
      <c r="F23" s="78">
        <v>0.02</v>
      </c>
      <c r="G23" s="78">
        <v>3.5000000000000003E-2</v>
      </c>
      <c r="H23" s="90">
        <v>0.29799999999999999</v>
      </c>
      <c r="I23" s="100">
        <v>0.44500000000000001</v>
      </c>
      <c r="J23" s="90">
        <v>0.33300000000000002</v>
      </c>
      <c r="K23" s="92">
        <v>0.27600000000000002</v>
      </c>
      <c r="L23" s="96">
        <v>0.33800000000000002</v>
      </c>
      <c r="M23" s="94">
        <v>0.28499999999999998</v>
      </c>
      <c r="N23" s="94">
        <v>0.73599999999999999</v>
      </c>
      <c r="O23" s="94">
        <v>0.32400000000000001</v>
      </c>
      <c r="P23" s="94">
        <v>0.70799999999999996</v>
      </c>
    </row>
    <row r="24" spans="1:17" ht="23" x14ac:dyDescent="0.35">
      <c r="A24" s="73" t="s">
        <v>30</v>
      </c>
      <c r="B24" s="78">
        <v>8.4000000000000005E-2</v>
      </c>
      <c r="C24" s="95">
        <v>9.2999999999999999E-2</v>
      </c>
      <c r="D24" s="78">
        <v>7.8E-2</v>
      </c>
      <c r="E24" s="78">
        <v>6.5000000000000002E-2</v>
      </c>
      <c r="F24" s="78">
        <v>7.0000000000000001E-3</v>
      </c>
      <c r="G24" s="78">
        <v>3.5000000000000003E-2</v>
      </c>
      <c r="H24" s="90">
        <v>0.29799999999999999</v>
      </c>
      <c r="I24" s="91">
        <v>0.312</v>
      </c>
      <c r="J24" s="90">
        <v>0.33300000000000002</v>
      </c>
      <c r="K24" s="92">
        <v>0.27600000000000002</v>
      </c>
      <c r="L24" s="94">
        <v>0.19</v>
      </c>
      <c r="M24" s="94">
        <v>0.28499999999999998</v>
      </c>
      <c r="N24" s="94">
        <v>0.73599999999999999</v>
      </c>
      <c r="O24" s="94">
        <v>0.52400000000000002</v>
      </c>
      <c r="P24" s="94">
        <v>0.70799999999999996</v>
      </c>
    </row>
    <row r="25" spans="1:17" ht="34.5" x14ac:dyDescent="0.35">
      <c r="A25" s="73" t="s">
        <v>33</v>
      </c>
      <c r="B25" s="78">
        <v>0.10100000000000001</v>
      </c>
      <c r="C25" s="87">
        <v>0.127</v>
      </c>
      <c r="D25" s="78">
        <v>0.13600000000000001</v>
      </c>
      <c r="E25" s="78">
        <v>4.8000000000000001E-2</v>
      </c>
      <c r="F25" s="87">
        <v>7.8E-2</v>
      </c>
      <c r="G25" s="78">
        <v>0.111</v>
      </c>
      <c r="H25" s="90">
        <v>0.35199999999999998</v>
      </c>
      <c r="I25" s="91">
        <v>0.45800000000000002</v>
      </c>
      <c r="J25" s="90">
        <v>0.46200000000000002</v>
      </c>
      <c r="K25" s="92">
        <v>0.314</v>
      </c>
      <c r="L25" s="96">
        <v>0.374</v>
      </c>
      <c r="M25" s="94">
        <v>0.32800000000000001</v>
      </c>
      <c r="N25" s="94">
        <v>0.57599999999999996</v>
      </c>
      <c r="O25" s="94">
        <v>0.39600000000000002</v>
      </c>
      <c r="P25" s="94">
        <v>0.43</v>
      </c>
    </row>
    <row r="26" spans="1:17" ht="35" thickBot="1" x14ac:dyDescent="0.4">
      <c r="A26" s="4" t="s">
        <v>37</v>
      </c>
      <c r="B26" s="79">
        <v>8.6999999999999994E-2</v>
      </c>
      <c r="C26" s="101">
        <v>0.13100000000000001</v>
      </c>
      <c r="D26" s="79">
        <v>0.17100000000000001</v>
      </c>
      <c r="E26" s="79">
        <v>6.3E-2</v>
      </c>
      <c r="F26" s="79">
        <v>1.7999999999999999E-2</v>
      </c>
      <c r="G26" s="79">
        <v>0.03</v>
      </c>
      <c r="H26" s="102">
        <v>0.30499999999999999</v>
      </c>
      <c r="I26" s="102">
        <v>0.29499999999999998</v>
      </c>
      <c r="J26" s="102">
        <v>0.35399999999999998</v>
      </c>
      <c r="K26" s="103">
        <v>0.27900000000000003</v>
      </c>
      <c r="L26" s="104">
        <v>0.30299999999999999</v>
      </c>
      <c r="M26" s="105">
        <v>0.38500000000000001</v>
      </c>
      <c r="N26" s="105">
        <v>0.72199999999999998</v>
      </c>
      <c r="O26" s="106">
        <v>0.248</v>
      </c>
      <c r="P26" s="105">
        <v>0.23899999999999999</v>
      </c>
    </row>
    <row r="29" spans="1:17" x14ac:dyDescent="0.35">
      <c r="B29" s="274" t="s">
        <v>325</v>
      </c>
      <c r="C29" s="274"/>
      <c r="D29" s="274"/>
      <c r="E29" s="274" t="s">
        <v>326</v>
      </c>
      <c r="F29" s="274"/>
      <c r="G29" s="274"/>
      <c r="H29" s="274" t="s">
        <v>327</v>
      </c>
      <c r="I29" s="274"/>
      <c r="J29" s="274"/>
    </row>
    <row r="30" spans="1:17" ht="15" thickBot="1" x14ac:dyDescent="0.4">
      <c r="A30" s="77" t="s">
        <v>475</v>
      </c>
      <c r="B30" t="s">
        <v>502</v>
      </c>
      <c r="C30" t="s">
        <v>501</v>
      </c>
      <c r="D30" t="s">
        <v>500</v>
      </c>
      <c r="E30" t="s">
        <v>502</v>
      </c>
      <c r="F30" t="s">
        <v>501</v>
      </c>
      <c r="G30" t="s">
        <v>500</v>
      </c>
      <c r="H30" t="s">
        <v>502</v>
      </c>
      <c r="I30" t="s">
        <v>501</v>
      </c>
      <c r="J30" t="s">
        <v>500</v>
      </c>
    </row>
    <row r="31" spans="1:17" ht="23" x14ac:dyDescent="0.35">
      <c r="A31" s="170" t="s">
        <v>6</v>
      </c>
      <c r="B31" s="149">
        <v>0.52300000000000002</v>
      </c>
      <c r="C31" s="147">
        <v>0.52300000000000002</v>
      </c>
      <c r="D31" s="148">
        <v>0.52900000000000003</v>
      </c>
      <c r="E31" s="159">
        <v>0.45300000000000001</v>
      </c>
      <c r="F31" s="157">
        <v>0.50800000000000001</v>
      </c>
      <c r="G31" s="158">
        <v>0.499</v>
      </c>
      <c r="H31" s="159">
        <v>0.30099999999999999</v>
      </c>
      <c r="I31" s="157">
        <v>5.7000000000000002E-2</v>
      </c>
      <c r="J31" s="162">
        <v>6.8000000000000005E-2</v>
      </c>
    </row>
    <row r="32" spans="1:17" ht="23" x14ac:dyDescent="0.35">
      <c r="A32" s="170" t="s">
        <v>10</v>
      </c>
      <c r="B32" s="150">
        <v>0.441</v>
      </c>
      <c r="C32" s="147">
        <v>0.46700000000000003</v>
      </c>
      <c r="D32" s="148">
        <v>0.46800000000000003</v>
      </c>
      <c r="E32" s="159">
        <v>0.49399999999999999</v>
      </c>
      <c r="F32" s="157">
        <v>0.50900000000000001</v>
      </c>
      <c r="G32" s="76">
        <v>0.48399999999999999</v>
      </c>
      <c r="H32" s="159">
        <v>0.112</v>
      </c>
      <c r="I32" s="157">
        <v>6.0999999999999999E-2</v>
      </c>
      <c r="J32" s="163">
        <v>0.13</v>
      </c>
    </row>
    <row r="33" spans="1:10" ht="34.5" x14ac:dyDescent="0.35">
      <c r="A33" s="170" t="s">
        <v>13</v>
      </c>
      <c r="B33" s="150">
        <v>0.46899999999999997</v>
      </c>
      <c r="C33" s="147">
        <v>0.44400000000000001</v>
      </c>
      <c r="D33" s="143">
        <v>0.41299999999999998</v>
      </c>
      <c r="E33" s="159">
        <v>0.51</v>
      </c>
      <c r="F33" s="157">
        <v>0.51300000000000001</v>
      </c>
      <c r="G33" s="76">
        <v>0.50600000000000001</v>
      </c>
      <c r="H33" s="159">
        <v>6.4000000000000001E-2</v>
      </c>
      <c r="I33" s="157">
        <v>5.8000000000000003E-2</v>
      </c>
      <c r="J33" s="162">
        <v>6.3E-2</v>
      </c>
    </row>
    <row r="34" spans="1:10" ht="34.5" x14ac:dyDescent="0.35">
      <c r="A34" s="170" t="s">
        <v>18</v>
      </c>
      <c r="B34" s="150">
        <v>0.49</v>
      </c>
      <c r="C34" s="147">
        <v>0.48599999999999999</v>
      </c>
      <c r="D34" s="151">
        <v>0.48799999999999999</v>
      </c>
      <c r="E34" s="159">
        <v>0.51100000000000001</v>
      </c>
      <c r="F34" s="157">
        <v>0.50800000000000001</v>
      </c>
      <c r="G34" s="158">
        <v>0.50900000000000001</v>
      </c>
      <c r="H34" s="159">
        <v>5.1999999999999998E-2</v>
      </c>
      <c r="I34" s="157">
        <v>6.0999999999999999E-2</v>
      </c>
      <c r="J34" s="162">
        <v>5.6000000000000001E-2</v>
      </c>
    </row>
    <row r="35" spans="1:10" ht="23" x14ac:dyDescent="0.35">
      <c r="A35" s="170" t="s">
        <v>21</v>
      </c>
      <c r="B35" s="150">
        <v>0.48299999999999998</v>
      </c>
      <c r="C35" s="147">
        <v>0.52700000000000002</v>
      </c>
      <c r="D35" s="148">
        <v>0.54400000000000004</v>
      </c>
      <c r="E35" s="159">
        <v>0.51300000000000001</v>
      </c>
      <c r="F35" s="157">
        <v>0.502</v>
      </c>
      <c r="G35" s="158">
        <v>0.504</v>
      </c>
      <c r="H35" s="159">
        <v>5.2999999999999999E-2</v>
      </c>
      <c r="I35" s="157">
        <v>6.4000000000000001E-2</v>
      </c>
      <c r="J35" s="162">
        <v>6.3E-2</v>
      </c>
    </row>
    <row r="36" spans="1:10" ht="23" x14ac:dyDescent="0.35">
      <c r="A36" s="170" t="s">
        <v>23</v>
      </c>
      <c r="B36" s="150">
        <v>0.48</v>
      </c>
      <c r="C36" s="147">
        <v>0.44700000000000001</v>
      </c>
      <c r="D36" s="143">
        <v>0.39900000000000002</v>
      </c>
      <c r="E36" s="159">
        <v>0.51600000000000001</v>
      </c>
      <c r="F36" s="157">
        <v>0.51400000000000001</v>
      </c>
      <c r="G36" s="76">
        <v>0.50900000000000001</v>
      </c>
      <c r="H36" s="159">
        <v>5.8999999999999997E-2</v>
      </c>
      <c r="I36" s="157">
        <v>5.8000000000000003E-2</v>
      </c>
      <c r="J36" s="76">
        <v>5.5E-2</v>
      </c>
    </row>
    <row r="37" spans="1:10" ht="23" x14ac:dyDescent="0.35">
      <c r="A37" s="170" t="s">
        <v>27</v>
      </c>
      <c r="B37" s="150">
        <v>0.48</v>
      </c>
      <c r="C37" s="147">
        <v>0.44700000000000001</v>
      </c>
      <c r="D37" s="148">
        <v>0.52800000000000002</v>
      </c>
      <c r="E37" s="159">
        <v>0.51600000000000001</v>
      </c>
      <c r="F37" s="157">
        <v>0.51400000000000001</v>
      </c>
      <c r="G37" s="76">
        <v>0.49299999999999999</v>
      </c>
      <c r="H37" s="159">
        <v>5.8999999999999997E-2</v>
      </c>
      <c r="I37" s="157">
        <v>5.8000000000000003E-2</v>
      </c>
      <c r="J37" s="163">
        <v>0.08</v>
      </c>
    </row>
    <row r="38" spans="1:10" ht="23" x14ac:dyDescent="0.35">
      <c r="A38" s="170" t="s">
        <v>30</v>
      </c>
      <c r="B38" s="150">
        <v>0.48</v>
      </c>
      <c r="C38" s="147">
        <v>0.44700000000000001</v>
      </c>
      <c r="D38" s="148">
        <v>0.48</v>
      </c>
      <c r="E38" s="159">
        <v>0.51600000000000001</v>
      </c>
      <c r="F38" s="157">
        <v>0.51400000000000001</v>
      </c>
      <c r="G38" s="76">
        <v>0.51</v>
      </c>
      <c r="H38" s="159">
        <v>5.8999999999999997E-2</v>
      </c>
      <c r="I38" s="157">
        <v>5.8000000000000003E-2</v>
      </c>
      <c r="J38" s="163">
        <v>0.06</v>
      </c>
    </row>
    <row r="39" spans="1:10" ht="34.5" x14ac:dyDescent="0.35">
      <c r="A39" s="170" t="s">
        <v>33</v>
      </c>
      <c r="B39" s="150">
        <v>0.59099999999999997</v>
      </c>
      <c r="C39" s="147">
        <v>0.48299999999999998</v>
      </c>
      <c r="D39" s="151">
        <v>0.54200000000000004</v>
      </c>
      <c r="E39" s="159">
        <v>0.497</v>
      </c>
      <c r="F39" s="157">
        <v>0.50700000000000001</v>
      </c>
      <c r="G39" s="158">
        <v>0.502</v>
      </c>
      <c r="H39" s="159">
        <v>7.9000000000000001E-2</v>
      </c>
      <c r="I39" s="157">
        <v>6.0999999999999999E-2</v>
      </c>
      <c r="J39" s="162">
        <v>6.2E-2</v>
      </c>
    </row>
    <row r="40" spans="1:10" ht="35" thickBot="1" x14ac:dyDescent="0.4">
      <c r="A40" s="4" t="s">
        <v>37</v>
      </c>
      <c r="B40" s="146">
        <v>0.497</v>
      </c>
      <c r="C40" s="144">
        <v>0.44400000000000001</v>
      </c>
      <c r="D40" s="145">
        <v>0.43099999999999999</v>
      </c>
      <c r="E40" s="156">
        <v>0.52</v>
      </c>
      <c r="F40" s="155">
        <v>0.51300000000000001</v>
      </c>
      <c r="G40" s="161">
        <v>0.51900000000000002</v>
      </c>
      <c r="H40" s="156">
        <v>4.8000000000000001E-2</v>
      </c>
      <c r="I40" s="155">
        <v>5.8000000000000003E-2</v>
      </c>
      <c r="J40" s="75">
        <v>4.7E-2</v>
      </c>
    </row>
  </sheetData>
  <mergeCells count="22">
    <mergeCell ref="B29:D29"/>
    <mergeCell ref="E29:G29"/>
    <mergeCell ref="H29:J29"/>
    <mergeCell ref="B2:D2"/>
    <mergeCell ref="E2:G2"/>
    <mergeCell ref="B1:G1"/>
    <mergeCell ref="H2:J2"/>
    <mergeCell ref="Q2:S2"/>
    <mergeCell ref="Z1:AE1"/>
    <mergeCell ref="Z2:AB2"/>
    <mergeCell ref="AC2:AE2"/>
    <mergeCell ref="K2:M2"/>
    <mergeCell ref="H1:M1"/>
    <mergeCell ref="N2:P2"/>
    <mergeCell ref="T1:Y1"/>
    <mergeCell ref="T2:V2"/>
    <mergeCell ref="W2:Y2"/>
    <mergeCell ref="N15:P15"/>
    <mergeCell ref="K15:M15"/>
    <mergeCell ref="H15:J15"/>
    <mergeCell ref="E15:G15"/>
    <mergeCell ref="B15:D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Methodology</vt:lpstr>
      <vt:lpstr>Calculator</vt:lpstr>
      <vt:lpstr>NACE 2 cross country</vt:lpstr>
      <vt:lpstr>xxx</vt:lpstr>
      <vt:lpstr>PROVA</vt:lpstr>
      <vt:lpstr>NACE2_small</vt:lpstr>
      <vt:lpstr>NACE2_large</vt:lpstr>
      <vt:lpstr>NACE3</vt:lpstr>
      <vt:lpstr>Target and Control SubSect</vt:lpstr>
      <vt:lpstr>RBI Target and Control SubSect</vt:lpstr>
      <vt:lpstr>Details sector under analysis</vt:lpstr>
      <vt:lpstr>Cross country</vt:lpstr>
      <vt:lpstr>RBI cross country</vt:lpstr>
      <vt:lpstr>Kaplan Zingales</vt:lpstr>
      <vt:lpstr>Whited-Wu</vt:lpstr>
      <vt:lpstr>Hadlock Pierce</vt:lpstr>
      <vt:lpstr>comparison fin_const</vt:lpstr>
      <vt:lpstr>'Target and Control SubSect'!_Hlk16199385</vt:lpstr>
      <vt:lpstr>'RBI Target and Control SubSect'!_Hlk16200514</vt:lpstr>
      <vt:lpstr>'RBI Target and Control SubSect'!_Hlk16201226</vt:lpstr>
      <vt:lpstr>'Target and Control SubSect'!_Hlk16202734</vt:lpstr>
      <vt:lpstr>DEFINITION</vt:lpstr>
      <vt:lpstr>NACE_2</vt:lpstr>
      <vt:lpstr>NACE_3</vt:lpstr>
      <vt:lpstr>Subsector</vt:lpstr>
      <vt:lpstr>title1</vt:lpstr>
      <vt:lpstr>title2</vt:lpstr>
      <vt:lpstr>title3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PAONE Alice (ECFIN)</dc:creator>
  <cp:lastModifiedBy>ASDRUBALI Pierfederico (ECFIN)</cp:lastModifiedBy>
  <dcterms:created xsi:type="dcterms:W3CDTF">2022-09-16T09:15:29Z</dcterms:created>
  <dcterms:modified xsi:type="dcterms:W3CDTF">2022-10-28T10:01:02Z</dcterms:modified>
</cp:coreProperties>
</file>